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645" windowWidth="14805" windowHeight="7470"/>
  </bookViews>
  <sheets>
    <sheet name="ГОД" sheetId="24" r:id="rId1"/>
  </sheets>
  <calcPr calcId="144525"/>
</workbook>
</file>

<file path=xl/calcChain.xml><?xml version="1.0" encoding="utf-8"?>
<calcChain xmlns="http://schemas.openxmlformats.org/spreadsheetml/2006/main">
  <c r="G89" i="24" l="1"/>
  <c r="G63" i="24"/>
  <c r="G54" i="24" l="1"/>
  <c r="F54" i="24"/>
  <c r="G52" i="24"/>
  <c r="F52" i="24"/>
  <c r="G43" i="24"/>
  <c r="G42" i="24"/>
  <c r="F43" i="24"/>
  <c r="F42" i="24"/>
  <c r="F39" i="24"/>
  <c r="G39" i="24"/>
  <c r="G44" i="24" s="1"/>
  <c r="G55" i="24"/>
  <c r="F55" i="24"/>
  <c r="G31" i="24"/>
  <c r="F31" i="24"/>
  <c r="G30" i="24"/>
  <c r="F30" i="24"/>
  <c r="G27" i="24"/>
  <c r="G26" i="24"/>
  <c r="G25" i="24"/>
  <c r="G24" i="24"/>
  <c r="G23" i="24"/>
  <c r="F27" i="24"/>
  <c r="F26" i="24"/>
  <c r="F24" i="24"/>
  <c r="F23" i="24"/>
  <c r="G32" i="24" l="1"/>
  <c r="G56" i="24"/>
  <c r="G20" i="24"/>
  <c r="G19" i="24"/>
  <c r="F19" i="24"/>
  <c r="G17" i="24"/>
  <c r="F17" i="24"/>
  <c r="G16" i="24"/>
  <c r="F16" i="24"/>
  <c r="E44" i="24"/>
  <c r="E50" i="24"/>
  <c r="E32" i="24"/>
  <c r="E28" i="24"/>
  <c r="E56" i="24"/>
  <c r="E20" i="24"/>
  <c r="E65" i="24" l="1"/>
  <c r="G28" i="24" l="1"/>
  <c r="G50" i="24" l="1"/>
  <c r="G65" i="24" s="1"/>
  <c r="G90" i="24" s="1"/>
</calcChain>
</file>

<file path=xl/sharedStrings.xml><?xml version="1.0" encoding="utf-8"?>
<sst xmlns="http://schemas.openxmlformats.org/spreadsheetml/2006/main" count="148" uniqueCount="113">
  <si>
    <t xml:space="preserve">I.  Санитарное   содержаннию  помещений общего пользования.  </t>
  </si>
  <si>
    <t>100 м2</t>
  </si>
  <si>
    <t>II. Уборка  земельного участка летняя.</t>
  </si>
  <si>
    <t>1000 м2</t>
  </si>
  <si>
    <t>100 шт.</t>
  </si>
  <si>
    <t>Подборка мусора на контейнерной площадке</t>
  </si>
  <si>
    <t>м3</t>
  </si>
  <si>
    <t>м/час</t>
  </si>
  <si>
    <t xml:space="preserve">Сдвигание снега в дни снегопада </t>
  </si>
  <si>
    <t xml:space="preserve">Пескопосыпка территории : крыльца и тротуары </t>
  </si>
  <si>
    <t>1000м2</t>
  </si>
  <si>
    <t>Стоимость песка- 100м2-0,002м3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</si>
  <si>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</si>
  <si>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</si>
  <si>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Осмотр деревянных заполнений проемов</t>
  </si>
  <si>
    <t>Осмотр внутренней и наружной отделки здания</t>
  </si>
  <si>
    <t>Осмотр каменных конструкций</t>
  </si>
  <si>
    <t xml:space="preserve">Осмотр СО </t>
  </si>
  <si>
    <t>Осмотр электросетей,арматуры и электооборудования на лестничных клетках</t>
  </si>
  <si>
    <t>100  лест.</t>
  </si>
  <si>
    <t>Осмотр вводных электрических щитков</t>
  </si>
  <si>
    <t xml:space="preserve">Проверка дымоходов </t>
  </si>
  <si>
    <t>шт</t>
  </si>
  <si>
    <t>Проверка вентканалов</t>
  </si>
  <si>
    <t>VI. Содержание иных элементов общего имущества</t>
  </si>
  <si>
    <t>Кровля, чердак</t>
  </si>
  <si>
    <t>Лестничная клетка</t>
  </si>
  <si>
    <t>Электроснабжение</t>
  </si>
  <si>
    <t>VII.     Прочие  услуги</t>
  </si>
  <si>
    <t>1 м2</t>
  </si>
  <si>
    <t>Обслуживание внутридомового и фасадного газопровода и аварийное обслуживание</t>
  </si>
  <si>
    <t>кв. м</t>
  </si>
  <si>
    <t>VIII. Подготовка многоквартирного дома к сезонной эксплуатации.</t>
  </si>
  <si>
    <t>Промывка системы центрального отопления</t>
  </si>
  <si>
    <t xml:space="preserve">100 м3         здания </t>
  </si>
  <si>
    <t>вода для промывки системы отопления</t>
  </si>
  <si>
    <t xml:space="preserve">отвод воды </t>
  </si>
  <si>
    <t>Гидравлическое испытание трубопроводов
системы отопления</t>
  </si>
  <si>
    <t>100 м п</t>
  </si>
  <si>
    <t>Спуск и наполнение системы центрального отопления водой без осмотра</t>
  </si>
  <si>
    <t>1000м3
здания</t>
  </si>
  <si>
    <t>Уборка газонов сильной загрязненности</t>
  </si>
  <si>
    <t>II. Уборка  земельного участка зимняя.</t>
  </si>
  <si>
    <t>Механизированная уборка дворовой территории</t>
  </si>
  <si>
    <t>Уборка  газонов</t>
  </si>
  <si>
    <t>Подметание территории с усовершенствованным покрытием асф:крыльца,контейнерн пл,проезд,тротуар</t>
  </si>
  <si>
    <t>Очистка территории 1-го класса с усовершенство- ванным покрытием под скребок: ступеньки и пло-щадки крылец , контейнерные площадки</t>
  </si>
  <si>
    <t>Аварийно- диспетчерское обслуживание</t>
  </si>
  <si>
    <t>Итого:</t>
  </si>
  <si>
    <t>Осмотр шиферной  кровли</t>
  </si>
  <si>
    <t xml:space="preserve"> Сбор, транспортировка, утилизация   отходов —ТКО</t>
  </si>
  <si>
    <t xml:space="preserve"> Сбор, транспортировка, утилизация   отходов — КГО</t>
  </si>
  <si>
    <t xml:space="preserve">Техническое обслуживание внутридомовых систем водоснабжения и водоотведения </t>
  </si>
  <si>
    <t>м2</t>
  </si>
  <si>
    <t>Подметание снега с тротуара - крылец</t>
  </si>
  <si>
    <t xml:space="preserve">Осмотр деревянных конструкций  стропил </t>
  </si>
  <si>
    <t>Управление</t>
  </si>
  <si>
    <t>Текущий ремонт</t>
  </si>
  <si>
    <t>Работы по результатам осмотров и заявкам   населения</t>
  </si>
  <si>
    <t>Всего  затрат за отчетный период:</t>
  </si>
  <si>
    <t>метр</t>
  </si>
  <si>
    <t>очистка колодца</t>
  </si>
  <si>
    <t>промывка спец техникой КО-503 (канализация)</t>
  </si>
  <si>
    <t>Резерв средств на непредвиденные работы на расчетно-плановый период ( руб)</t>
  </si>
  <si>
    <t>водомер СВМ 40 мм</t>
  </si>
  <si>
    <t>смена водомера D 40 мм</t>
  </si>
  <si>
    <t>поверка водомера</t>
  </si>
  <si>
    <t>Ликвидация  воздушных пробок в стояках</t>
  </si>
  <si>
    <t>1 шт</t>
  </si>
  <si>
    <t>10шт</t>
  </si>
  <si>
    <t>ИТОГО по содержанию (без НДС)</t>
  </si>
  <si>
    <t xml:space="preserve">Очистка края кровли от слежавшегося снега со сбрасыванием сосулек (10% от S кровли) </t>
  </si>
  <si>
    <t>работа спец техники ГОН "Северный город" по уборке территории от снега</t>
  </si>
  <si>
    <t>замена лампы освещения ЛОН (со стоимостью лампы) январь-март</t>
  </si>
  <si>
    <t>смена водомера D 40 мм (без стоимости материалов)</t>
  </si>
  <si>
    <t>фильтр 40 мм</t>
  </si>
  <si>
    <t>замена лампы освещения ЛОН (со стоимостью лампы) июль-сентябрь</t>
  </si>
  <si>
    <t>установка двери</t>
  </si>
  <si>
    <t>доска 40 мм</t>
  </si>
  <si>
    <t>навесы дверные</t>
  </si>
  <si>
    <t>смена дверных петель</t>
  </si>
  <si>
    <t>10 шт</t>
  </si>
  <si>
    <t>1 полотно</t>
  </si>
  <si>
    <t>заделка проемов</t>
  </si>
  <si>
    <t>10 м2</t>
  </si>
  <si>
    <t>1 м</t>
  </si>
  <si>
    <t>стоимость ДВП</t>
  </si>
  <si>
    <t>лист</t>
  </si>
  <si>
    <t>100м2</t>
  </si>
  <si>
    <t>м\о дверей</t>
  </si>
  <si>
    <t>обшивка дверей ДВП (с 2-х сторон)</t>
  </si>
  <si>
    <t>1 метр</t>
  </si>
  <si>
    <t xml:space="preserve">доска 10 мм 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</si>
  <si>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</si>
  <si>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</si>
  <si>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</si>
  <si>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</si>
  <si>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</si>
  <si>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</si>
  <si>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</si>
  <si>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</si>
  <si>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</si>
  <si>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</si>
  <si>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</si>
  <si>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</si>
  <si>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</si>
  <si>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</si>
  <si>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</si>
  <si>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</si>
  <si>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МНОГОКВАРТИРНЫМ  ДОМОМ  УЛ.СОВХОЗНАЯ, д.28</t>
  </si>
  <si>
    <t xml:space="preserve">   100 м3          </t>
  </si>
  <si>
    <t>м\час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</si>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</sst>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2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F0"/>
  </sheetPr>
  <dimension ref="A2:I90"/>
  <sheetViews>
    <sheetView tabSelected="1" workbookViewId="0">
      <selection activeCell="B2" sqref="B2:G2"/>
    </sheetView>
  </sheetViews>
  <sheetFormatPr defaultRowHeight="15" x14ac:dyDescent="0.25"/>
  <cols>
    <col min="1" max="1" width="9.140625" style="61"/>
    <col min="2" max="2" width="48.42578125" style="61" customWidth="1"/>
    <col min="3" max="3" width="10.5703125" style="61" customWidth="1"/>
    <col min="4" max="4" width="12.42578125" style="62" customWidth="1"/>
    <col min="5" max="5" width="13.5703125" style="62" customWidth="1"/>
    <col min="6" max="6" width="13.7109375" style="62" customWidth="1"/>
    <col min="7" max="7" width="14.5703125" style="62" customWidth="1"/>
    <col min="8" max="8" width="15.5703125" style="62" customWidth="1"/>
    <col min="9" max="9" width="9.140625" style="62"/>
    <col min="10" max="16384" width="9.140625" style="61"/>
  </cols>
  <sheetData>
    <row r="2" spans="1:8" x14ac:dyDescent="0.25">
      <c r="B2" s="88" t="s">
        <v>112</v>
      </c>
      <c r="C2" s="88"/>
      <c r="D2" s="88"/>
      <c r="E2" s="88"/>
      <c r="F2" s="88"/>
      <c r="G2" s="88"/>
    </row>
    <row r="3" spans="1:8" x14ac:dyDescent="0.25">
      <c r="B3" s="88" t="s">
        <v>93</v>
      </c>
      <c r="C3" s="88"/>
      <c r="D3" s="88"/>
      <c r="E3" s="88"/>
      <c r="F3" s="88"/>
      <c r="G3" s="88"/>
    </row>
    <row r="4" spans="1:8" x14ac:dyDescent="0.25">
      <c r="B4" s="88" t="s">
        <v>109</v>
      </c>
      <c r="C4" s="88"/>
      <c r="D4" s="88"/>
      <c r="E4" s="88"/>
      <c r="F4" s="88"/>
      <c r="G4" s="88"/>
    </row>
    <row r="5" spans="1:8" x14ac:dyDescent="0.25">
      <c r="B5" s="88" t="s">
        <v>94</v>
      </c>
      <c r="C5" s="88"/>
      <c r="D5" s="88"/>
      <c r="E5" s="88"/>
      <c r="F5" s="88"/>
      <c r="G5" s="88"/>
    </row>
    <row r="7" spans="1:8" x14ac:dyDescent="0.25">
      <c r="B7" s="88" t="s">
        <v>95</v>
      </c>
      <c r="C7" s="88"/>
      <c r="D7" s="88"/>
      <c r="E7" s="88"/>
      <c r="F7" s="88"/>
      <c r="G7" s="88"/>
    </row>
    <row r="8" spans="1:8" x14ac:dyDescent="0.25">
      <c r="B8" s="88" t="s">
        <v>96</v>
      </c>
      <c r="C8" s="88"/>
      <c r="D8" s="88"/>
      <c r="E8" s="88"/>
      <c r="F8" s="88"/>
      <c r="G8" s="88"/>
    </row>
    <row r="10" spans="1:8" ht="57.75" customHeight="1" x14ac:dyDescent="0.25">
      <c r="A10" s="63" t="s">
        <v>97</v>
      </c>
      <c r="B10" s="64" t="s">
        <v>98</v>
      </c>
      <c r="C10" s="79" t="s">
        <v>99</v>
      </c>
      <c r="D10" s="82" t="s">
        <v>100</v>
      </c>
      <c r="E10" s="83"/>
      <c r="F10" s="82" t="s">
        <v>101</v>
      </c>
      <c r="G10" s="83"/>
      <c r="H10" s="64" t="s">
        <v>102</v>
      </c>
    </row>
    <row r="11" spans="1:8" ht="23.25" customHeight="1" x14ac:dyDescent="0.25">
      <c r="A11" s="86" t="s">
        <v>103</v>
      </c>
      <c r="B11" s="64" t="s">
        <v>104</v>
      </c>
      <c r="C11" s="80"/>
      <c r="D11" s="84"/>
      <c r="E11" s="85"/>
      <c r="F11" s="84"/>
      <c r="G11" s="85"/>
      <c r="H11" s="79" t="s">
        <v>105</v>
      </c>
    </row>
    <row r="12" spans="1:8" ht="44.25" customHeight="1" x14ac:dyDescent="0.25">
      <c r="A12" s="87"/>
      <c r="B12" s="64" t="s">
        <v>106</v>
      </c>
      <c r="C12" s="81"/>
      <c r="D12" s="64" t="s">
        <v>107</v>
      </c>
      <c r="E12" s="64" t="s">
        <v>108</v>
      </c>
      <c r="F12" s="64" t="s">
        <v>107</v>
      </c>
      <c r="G12" s="64" t="s">
        <v>108</v>
      </c>
      <c r="H12" s="81"/>
    </row>
    <row r="13" spans="1:8" x14ac:dyDescent="0.2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</row>
    <row r="14" spans="1:8" x14ac:dyDescent="0.25">
      <c r="A14" s="16"/>
      <c r="B14" s="16" t="s">
        <v>0</v>
      </c>
      <c r="C14" s="16"/>
      <c r="D14" s="17"/>
      <c r="E14" s="17"/>
      <c r="F14" s="17"/>
      <c r="G14" s="17"/>
      <c r="H14" s="18"/>
    </row>
    <row r="15" spans="1:8" x14ac:dyDescent="0.25">
      <c r="A15" s="16"/>
      <c r="B15" s="16" t="s">
        <v>2</v>
      </c>
      <c r="C15" s="16"/>
      <c r="D15" s="17"/>
      <c r="E15" s="17"/>
      <c r="F15" s="17"/>
      <c r="G15" s="17"/>
      <c r="H15" s="18"/>
    </row>
    <row r="16" spans="1:8" x14ac:dyDescent="0.25">
      <c r="A16" s="3"/>
      <c r="B16" s="19" t="s">
        <v>44</v>
      </c>
      <c r="C16" s="3" t="s">
        <v>3</v>
      </c>
      <c r="D16" s="13">
        <v>0.26</v>
      </c>
      <c r="E16" s="2">
        <v>53.154497448000008</v>
      </c>
      <c r="F16" s="20">
        <f>0.0433333333333333*6</f>
        <v>0.25999999999999979</v>
      </c>
      <c r="G16" s="20">
        <f>8.859082908*6</f>
        <v>53.154497448000001</v>
      </c>
      <c r="H16" s="21"/>
    </row>
    <row r="17" spans="1:9" ht="45" x14ac:dyDescent="0.25">
      <c r="A17" s="3"/>
      <c r="B17" s="19" t="s">
        <v>45</v>
      </c>
      <c r="C17" s="3" t="s">
        <v>3</v>
      </c>
      <c r="D17" s="13">
        <v>0.156</v>
      </c>
      <c r="E17" s="2">
        <v>52.91525723952001</v>
      </c>
      <c r="F17" s="20">
        <f>0.026*6</f>
        <v>0.156</v>
      </c>
      <c r="G17" s="20">
        <f>8.81920953992*6</f>
        <v>52.915257239519995</v>
      </c>
      <c r="H17" s="21"/>
    </row>
    <row r="18" spans="1:9" x14ac:dyDescent="0.25">
      <c r="A18" s="3"/>
      <c r="B18" s="19" t="s">
        <v>41</v>
      </c>
      <c r="C18" s="3" t="s">
        <v>3</v>
      </c>
      <c r="D18" s="13">
        <v>0.05</v>
      </c>
      <c r="E18" s="2">
        <v>198.06155836800005</v>
      </c>
      <c r="F18" s="20">
        <v>0.05</v>
      </c>
      <c r="G18" s="20">
        <v>198.06155836800005</v>
      </c>
      <c r="H18" s="21"/>
    </row>
    <row r="19" spans="1:9" x14ac:dyDescent="0.25">
      <c r="A19" s="3"/>
      <c r="B19" s="19" t="s">
        <v>5</v>
      </c>
      <c r="C19" s="3" t="s">
        <v>6</v>
      </c>
      <c r="D19" s="13">
        <v>15.5</v>
      </c>
      <c r="E19" s="2">
        <v>1193.7161636200001</v>
      </c>
      <c r="F19" s="22">
        <f>2.58333333333333*6</f>
        <v>15.499999999999979</v>
      </c>
      <c r="G19" s="20">
        <f>198.952693936667*6</f>
        <v>1193.7161636200021</v>
      </c>
      <c r="H19" s="21"/>
    </row>
    <row r="20" spans="1:9" x14ac:dyDescent="0.25">
      <c r="A20" s="23"/>
      <c r="B20" s="24" t="s">
        <v>48</v>
      </c>
      <c r="C20" s="23"/>
      <c r="D20" s="25"/>
      <c r="E20" s="26">
        <f>SUM(E16:E19)</f>
        <v>1497.8474766755203</v>
      </c>
      <c r="F20" s="27"/>
      <c r="G20" s="5">
        <f>SUM(G16:G19)</f>
        <v>1497.8474766755221</v>
      </c>
      <c r="H20" s="28"/>
    </row>
    <row r="21" spans="1:9" s="67" customFormat="1" x14ac:dyDescent="0.25">
      <c r="A21" s="23"/>
      <c r="B21" s="24" t="s">
        <v>42</v>
      </c>
      <c r="C21" s="23"/>
      <c r="D21" s="25"/>
      <c r="E21" s="25"/>
      <c r="F21" s="27"/>
      <c r="G21" s="5"/>
      <c r="H21" s="28"/>
      <c r="I21" s="66"/>
    </row>
    <row r="22" spans="1:9" x14ac:dyDescent="0.25">
      <c r="A22" s="3"/>
      <c r="B22" s="50" t="s">
        <v>43</v>
      </c>
      <c r="C22" s="3" t="s">
        <v>7</v>
      </c>
      <c r="D22" s="3">
        <v>2</v>
      </c>
      <c r="E22" s="1">
        <v>2581.3405058560002</v>
      </c>
      <c r="F22" s="20">
        <v>4.8</v>
      </c>
      <c r="G22" s="20">
        <v>6195.2172140544008</v>
      </c>
      <c r="H22" s="35"/>
    </row>
    <row r="23" spans="1:9" x14ac:dyDescent="0.25">
      <c r="A23" s="20"/>
      <c r="B23" s="29" t="s">
        <v>8</v>
      </c>
      <c r="C23" s="20" t="s">
        <v>3</v>
      </c>
      <c r="D23" s="22">
        <v>0.66300000000000003</v>
      </c>
      <c r="E23" s="2">
        <v>1828.40633459796</v>
      </c>
      <c r="F23" s="20">
        <f>0.1105*6</f>
        <v>0.66300000000000003</v>
      </c>
      <c r="G23" s="20">
        <f>304.73438909966*6</f>
        <v>1828.40633459796</v>
      </c>
      <c r="H23" s="35"/>
    </row>
    <row r="24" spans="1:9" x14ac:dyDescent="0.25">
      <c r="A24" s="20"/>
      <c r="B24" s="29" t="s">
        <v>54</v>
      </c>
      <c r="C24" s="20" t="s">
        <v>3</v>
      </c>
      <c r="D24" s="22">
        <v>0.156</v>
      </c>
      <c r="E24" s="2">
        <v>71.763068551200007</v>
      </c>
      <c r="F24" s="20">
        <f>0.026*6</f>
        <v>0.156</v>
      </c>
      <c r="G24" s="20">
        <f>11.9605114252*6</f>
        <v>71.763068551200007</v>
      </c>
      <c r="H24" s="35"/>
    </row>
    <row r="25" spans="1:9" ht="45" x14ac:dyDescent="0.25">
      <c r="A25" s="20"/>
      <c r="B25" s="29" t="s">
        <v>46</v>
      </c>
      <c r="C25" s="20" t="s">
        <v>3</v>
      </c>
      <c r="D25" s="22">
        <v>3.5999999999999997E-2</v>
      </c>
      <c r="E25" s="2">
        <v>274.00157554463999</v>
      </c>
      <c r="F25" s="20">
        <v>5.9999999999999993E-3</v>
      </c>
      <c r="G25" s="20">
        <f>45.66692925744*6</f>
        <v>274.00157554463999</v>
      </c>
      <c r="H25" s="35"/>
    </row>
    <row r="26" spans="1:9" x14ac:dyDescent="0.25">
      <c r="A26" s="20"/>
      <c r="B26" s="29" t="s">
        <v>9</v>
      </c>
      <c r="C26" s="20" t="s">
        <v>10</v>
      </c>
      <c r="D26" s="22">
        <v>4.4999999999999998E-2</v>
      </c>
      <c r="E26" s="2">
        <v>25.301312476200003</v>
      </c>
      <c r="F26" s="20">
        <f>0.0075*6</f>
        <v>4.4999999999999998E-2</v>
      </c>
      <c r="G26" s="20">
        <f>4.2168854127*6</f>
        <v>25.3013124762</v>
      </c>
      <c r="H26" s="35"/>
    </row>
    <row r="27" spans="1:9" x14ac:dyDescent="0.25">
      <c r="A27" s="20"/>
      <c r="B27" s="30" t="s">
        <v>11</v>
      </c>
      <c r="C27" s="20" t="s">
        <v>6</v>
      </c>
      <c r="D27" s="22">
        <v>0.3</v>
      </c>
      <c r="E27" s="2">
        <v>293.71336364160004</v>
      </c>
      <c r="F27" s="22">
        <f>0.05*6</f>
        <v>0.30000000000000004</v>
      </c>
      <c r="G27" s="20">
        <f>48.9522272736*6</f>
        <v>293.71336364160004</v>
      </c>
      <c r="H27" s="35"/>
    </row>
    <row r="28" spans="1:9" x14ac:dyDescent="0.25">
      <c r="A28" s="5"/>
      <c r="B28" s="24" t="s">
        <v>48</v>
      </c>
      <c r="C28" s="31"/>
      <c r="D28" s="27"/>
      <c r="E28" s="27">
        <f>SUM(E22:E27)</f>
        <v>5074.5261606676013</v>
      </c>
      <c r="F28" s="27"/>
      <c r="G28" s="5">
        <f>SUM(G22:G27)</f>
        <v>8688.4028688660019</v>
      </c>
      <c r="H28" s="28"/>
    </row>
    <row r="29" spans="1:9" x14ac:dyDescent="0.25">
      <c r="A29" s="17"/>
      <c r="B29" s="16" t="s">
        <v>12</v>
      </c>
      <c r="C29" s="17"/>
      <c r="D29" s="17"/>
      <c r="E29" s="17"/>
      <c r="F29" s="17"/>
      <c r="G29" s="31"/>
      <c r="H29" s="18"/>
    </row>
    <row r="30" spans="1:9" ht="30" x14ac:dyDescent="0.25">
      <c r="A30" s="3"/>
      <c r="B30" s="19" t="s">
        <v>50</v>
      </c>
      <c r="C30" s="13" t="s">
        <v>6</v>
      </c>
      <c r="D30" s="13">
        <v>36.5</v>
      </c>
      <c r="E30" s="2">
        <v>15818.734999999999</v>
      </c>
      <c r="F30" s="2">
        <f>3.04166666666667*10</f>
        <v>30.4166666666667</v>
      </c>
      <c r="G30" s="22">
        <f>1318.22791666667*10</f>
        <v>13182.2791666667</v>
      </c>
      <c r="H30" s="32"/>
    </row>
    <row r="31" spans="1:9" ht="30" x14ac:dyDescent="0.25">
      <c r="A31" s="3"/>
      <c r="B31" s="19" t="s">
        <v>51</v>
      </c>
      <c r="C31" s="13" t="s">
        <v>6</v>
      </c>
      <c r="D31" s="13">
        <v>10.4</v>
      </c>
      <c r="E31" s="2">
        <v>4507.2560000000003</v>
      </c>
      <c r="F31" s="2">
        <f>0.866666666666667*10</f>
        <v>8.6666666666666696</v>
      </c>
      <c r="G31" s="22">
        <f>375.604666666667*10</f>
        <v>3756.0466666666703</v>
      </c>
      <c r="H31" s="32"/>
    </row>
    <row r="32" spans="1:9" x14ac:dyDescent="0.25">
      <c r="A32" s="42"/>
      <c r="B32" s="24" t="s">
        <v>48</v>
      </c>
      <c r="C32" s="42"/>
      <c r="D32" s="17"/>
      <c r="E32" s="68">
        <f>SUM(E30:E31)</f>
        <v>20325.990999999998</v>
      </c>
      <c r="F32" s="17"/>
      <c r="G32" s="31">
        <f>SUM(G30:G31)</f>
        <v>16938.325833333369</v>
      </c>
      <c r="H32" s="18"/>
    </row>
    <row r="33" spans="1:8" x14ac:dyDescent="0.25">
      <c r="A33" s="17"/>
      <c r="B33" s="16" t="s">
        <v>13</v>
      </c>
      <c r="C33" s="17"/>
      <c r="D33" s="17"/>
      <c r="E33" s="17"/>
      <c r="F33" s="17"/>
      <c r="G33" s="17"/>
      <c r="H33" s="18"/>
    </row>
    <row r="34" spans="1:8" x14ac:dyDescent="0.25">
      <c r="A34" s="20"/>
      <c r="B34" s="33" t="s">
        <v>49</v>
      </c>
      <c r="C34" s="20" t="s">
        <v>3</v>
      </c>
      <c r="D34" s="22">
        <v>0.28999999999999998</v>
      </c>
      <c r="E34" s="34">
        <v>323.10000000000002</v>
      </c>
      <c r="F34" s="22">
        <v>0.28999999999999998</v>
      </c>
      <c r="G34" s="20">
        <v>323.09627688880005</v>
      </c>
      <c r="H34" s="35"/>
    </row>
    <row r="35" spans="1:8" x14ac:dyDescent="0.25">
      <c r="A35" s="20"/>
      <c r="B35" s="33" t="s">
        <v>14</v>
      </c>
      <c r="C35" s="20" t="s">
        <v>3</v>
      </c>
      <c r="D35" s="22">
        <v>6.2500000000000003E-3</v>
      </c>
      <c r="E35" s="34">
        <v>4.75</v>
      </c>
      <c r="F35" s="22">
        <v>6.2500000000000003E-3</v>
      </c>
      <c r="G35" s="20">
        <v>4.7498803802500005</v>
      </c>
      <c r="H35" s="35"/>
    </row>
    <row r="36" spans="1:8" x14ac:dyDescent="0.25">
      <c r="A36" s="20"/>
      <c r="B36" s="33" t="s">
        <v>15</v>
      </c>
      <c r="C36" s="20" t="s">
        <v>3</v>
      </c>
      <c r="D36" s="22">
        <v>0.1169</v>
      </c>
      <c r="E36" s="34">
        <v>88.84</v>
      </c>
      <c r="F36" s="22">
        <v>0.1169</v>
      </c>
      <c r="G36" s="20">
        <v>88.841762632196009</v>
      </c>
      <c r="H36" s="35"/>
    </row>
    <row r="37" spans="1:8" x14ac:dyDescent="0.25">
      <c r="A37" s="20"/>
      <c r="B37" s="33" t="s">
        <v>16</v>
      </c>
      <c r="C37" s="20" t="s">
        <v>3</v>
      </c>
      <c r="D37" s="22">
        <v>5.9200000000000003E-2</v>
      </c>
      <c r="E37" s="34">
        <v>47.11</v>
      </c>
      <c r="F37" s="22">
        <v>5.9200000000000003E-2</v>
      </c>
      <c r="G37" s="20">
        <v>47.112453004864001</v>
      </c>
      <c r="H37" s="35"/>
    </row>
    <row r="38" spans="1:8" x14ac:dyDescent="0.25">
      <c r="A38" s="20"/>
      <c r="B38" s="33" t="s">
        <v>55</v>
      </c>
      <c r="C38" s="36" t="s">
        <v>110</v>
      </c>
      <c r="D38" s="20">
        <v>0.2069</v>
      </c>
      <c r="E38" s="37">
        <v>19.760000000000002</v>
      </c>
      <c r="F38" s="22">
        <v>0.2069</v>
      </c>
      <c r="G38" s="20">
        <v>19.756881</v>
      </c>
      <c r="H38" s="35"/>
    </row>
    <row r="39" spans="1:8" x14ac:dyDescent="0.25">
      <c r="A39" s="20"/>
      <c r="B39" s="33" t="s">
        <v>17</v>
      </c>
      <c r="C39" s="20" t="s">
        <v>3</v>
      </c>
      <c r="D39" s="22">
        <v>0.42660000000000003</v>
      </c>
      <c r="E39" s="34">
        <v>678.98</v>
      </c>
      <c r="F39" s="22">
        <f>0.2133*2</f>
        <v>0.42659999999999998</v>
      </c>
      <c r="G39" s="20">
        <f>339.488777748348*2</f>
        <v>678.97755549669603</v>
      </c>
      <c r="H39" s="35"/>
    </row>
    <row r="40" spans="1:8" ht="30" x14ac:dyDescent="0.25">
      <c r="A40" s="20"/>
      <c r="B40" s="33" t="s">
        <v>18</v>
      </c>
      <c r="C40" s="20" t="s">
        <v>19</v>
      </c>
      <c r="D40" s="22">
        <v>0.02</v>
      </c>
      <c r="E40" s="34">
        <v>71.62</v>
      </c>
      <c r="F40" s="22">
        <v>0.02</v>
      </c>
      <c r="G40" s="20">
        <v>71.622623894400007</v>
      </c>
      <c r="H40" s="35"/>
    </row>
    <row r="41" spans="1:8" x14ac:dyDescent="0.25">
      <c r="A41" s="20"/>
      <c r="B41" s="33" t="s">
        <v>20</v>
      </c>
      <c r="C41" s="20" t="s">
        <v>4</v>
      </c>
      <c r="D41" s="22">
        <v>0.01</v>
      </c>
      <c r="E41" s="34">
        <v>74.13</v>
      </c>
      <c r="F41" s="38">
        <v>0.01</v>
      </c>
      <c r="G41" s="20">
        <v>74.129180503200018</v>
      </c>
      <c r="H41" s="35"/>
    </row>
    <row r="42" spans="1:8" x14ac:dyDescent="0.25">
      <c r="A42" s="20"/>
      <c r="B42" s="33" t="s">
        <v>21</v>
      </c>
      <c r="C42" s="20" t="s">
        <v>22</v>
      </c>
      <c r="D42" s="22">
        <v>12</v>
      </c>
      <c r="E42" s="34">
        <v>2220.96</v>
      </c>
      <c r="F42" s="38">
        <f>6*2</f>
        <v>12</v>
      </c>
      <c r="G42" s="20">
        <f>1110.48137256*2</f>
        <v>2220.9627451199999</v>
      </c>
      <c r="H42" s="35"/>
    </row>
    <row r="43" spans="1:8" x14ac:dyDescent="0.25">
      <c r="A43" s="20"/>
      <c r="B43" s="33" t="s">
        <v>23</v>
      </c>
      <c r="C43" s="20" t="s">
        <v>22</v>
      </c>
      <c r="D43" s="22">
        <v>12</v>
      </c>
      <c r="E43" s="2">
        <v>1033.7560000000001</v>
      </c>
      <c r="F43" s="38">
        <f>6*2</f>
        <v>12</v>
      </c>
      <c r="G43" s="20">
        <f>516.87784776*2</f>
        <v>1033.75569552</v>
      </c>
      <c r="H43" s="35"/>
    </row>
    <row r="44" spans="1:8" x14ac:dyDescent="0.25">
      <c r="A44" s="5"/>
      <c r="B44" s="24" t="s">
        <v>48</v>
      </c>
      <c r="C44" s="5"/>
      <c r="D44" s="27"/>
      <c r="E44" s="26">
        <f>SUM(E34:E43)</f>
        <v>4563.0060000000003</v>
      </c>
      <c r="F44" s="39"/>
      <c r="G44" s="39">
        <f>SUM(G34:G43)</f>
        <v>4563.0050544404057</v>
      </c>
      <c r="H44" s="40"/>
    </row>
    <row r="45" spans="1:8" x14ac:dyDescent="0.25">
      <c r="A45" s="17"/>
      <c r="B45" s="16" t="s">
        <v>24</v>
      </c>
      <c r="C45" s="17"/>
      <c r="D45" s="17"/>
      <c r="E45" s="17"/>
      <c r="F45" s="17"/>
      <c r="G45" s="17"/>
      <c r="H45" s="18"/>
    </row>
    <row r="46" spans="1:8" x14ac:dyDescent="0.25">
      <c r="A46" s="41"/>
      <c r="B46" s="42" t="s">
        <v>25</v>
      </c>
      <c r="C46" s="3"/>
      <c r="D46" s="3"/>
      <c r="E46" s="3"/>
      <c r="F46" s="3"/>
      <c r="G46" s="3"/>
      <c r="H46" s="43"/>
    </row>
    <row r="47" spans="1:8" ht="30" x14ac:dyDescent="0.25">
      <c r="A47" s="22"/>
      <c r="B47" s="30" t="s">
        <v>71</v>
      </c>
      <c r="C47" s="20" t="s">
        <v>1</v>
      </c>
      <c r="D47" s="22">
        <v>0.44</v>
      </c>
      <c r="E47" s="34">
        <v>882.75</v>
      </c>
      <c r="F47" s="22">
        <v>83.8</v>
      </c>
      <c r="G47" s="20">
        <v>1700.5521031112003</v>
      </c>
      <c r="H47" s="35"/>
    </row>
    <row r="48" spans="1:8" x14ac:dyDescent="0.25">
      <c r="A48" s="20"/>
      <c r="B48" s="24" t="s">
        <v>26</v>
      </c>
      <c r="C48" s="20"/>
      <c r="D48" s="22"/>
      <c r="E48" s="22"/>
      <c r="F48" s="22"/>
      <c r="G48" s="20"/>
      <c r="H48" s="35"/>
    </row>
    <row r="49" spans="1:8" x14ac:dyDescent="0.25">
      <c r="A49" s="44"/>
      <c r="B49" s="42" t="s">
        <v>27</v>
      </c>
      <c r="C49" s="3"/>
      <c r="D49" s="3"/>
      <c r="E49" s="3"/>
      <c r="F49" s="3"/>
      <c r="G49" s="3"/>
      <c r="H49" s="35"/>
    </row>
    <row r="50" spans="1:8" x14ac:dyDescent="0.25">
      <c r="A50" s="17"/>
      <c r="B50" s="24" t="s">
        <v>48</v>
      </c>
      <c r="C50" s="23"/>
      <c r="D50" s="23"/>
      <c r="E50" s="23">
        <f>SUM(E47:E49)</f>
        <v>882.75</v>
      </c>
      <c r="F50" s="23"/>
      <c r="G50" s="5">
        <f>SUM(G47:G49)</f>
        <v>1700.5521031112003</v>
      </c>
      <c r="H50" s="40"/>
    </row>
    <row r="51" spans="1:8" x14ac:dyDescent="0.25">
      <c r="A51" s="44"/>
      <c r="B51" s="16" t="s">
        <v>28</v>
      </c>
      <c r="C51" s="17"/>
      <c r="D51" s="17"/>
      <c r="E51" s="17"/>
      <c r="F51" s="17"/>
      <c r="G51" s="17"/>
      <c r="H51" s="18"/>
    </row>
    <row r="52" spans="1:8" x14ac:dyDescent="0.25">
      <c r="A52" s="45"/>
      <c r="B52" s="46" t="s">
        <v>47</v>
      </c>
      <c r="C52" s="13" t="s">
        <v>29</v>
      </c>
      <c r="D52" s="13">
        <v>4027.2000000000003</v>
      </c>
      <c r="E52" s="2">
        <v>12524.592000000001</v>
      </c>
      <c r="F52" s="3">
        <f>335.6*12</f>
        <v>4027.2000000000003</v>
      </c>
      <c r="G52" s="1">
        <f>1043.716*12</f>
        <v>12524.591999999999</v>
      </c>
      <c r="H52" s="21"/>
    </row>
    <row r="53" spans="1:8" ht="30" x14ac:dyDescent="0.25">
      <c r="A53" s="20"/>
      <c r="B53" s="29" t="s">
        <v>30</v>
      </c>
      <c r="C53" s="20" t="s">
        <v>31</v>
      </c>
      <c r="D53" s="47">
        <v>4027.2000000000003</v>
      </c>
      <c r="E53" s="48">
        <v>1208.1600000000001</v>
      </c>
      <c r="F53" s="3"/>
      <c r="G53" s="20">
        <v>256.39999999999998</v>
      </c>
      <c r="H53" s="21"/>
    </row>
    <row r="54" spans="1:8" ht="30" x14ac:dyDescent="0.25">
      <c r="A54" s="20"/>
      <c r="B54" s="29" t="s">
        <v>52</v>
      </c>
      <c r="C54" s="20" t="s">
        <v>53</v>
      </c>
      <c r="D54" s="13">
        <v>4027.2000000000003</v>
      </c>
      <c r="E54" s="2">
        <v>9182.0159999999996</v>
      </c>
      <c r="F54" s="3">
        <f>335.6*12</f>
        <v>4027.2000000000003</v>
      </c>
      <c r="G54" s="20">
        <f>765.168*12</f>
        <v>9182.0159999999996</v>
      </c>
      <c r="H54" s="21"/>
    </row>
    <row r="55" spans="1:8" x14ac:dyDescent="0.25">
      <c r="A55" s="20"/>
      <c r="B55" s="29" t="s">
        <v>56</v>
      </c>
      <c r="C55" s="20" t="s">
        <v>53</v>
      </c>
      <c r="D55" s="47">
        <v>4027.2000000000003</v>
      </c>
      <c r="E55" s="48">
        <v>13209.216</v>
      </c>
      <c r="F55" s="3">
        <f>335.6*12</f>
        <v>4027.2000000000003</v>
      </c>
      <c r="G55" s="20">
        <f>1100.768*12</f>
        <v>13209.216</v>
      </c>
      <c r="H55" s="21"/>
    </row>
    <row r="56" spans="1:8" x14ac:dyDescent="0.25">
      <c r="A56" s="5"/>
      <c r="B56" s="24" t="s">
        <v>48</v>
      </c>
      <c r="C56" s="5"/>
      <c r="D56" s="49"/>
      <c r="E56" s="49">
        <f>SUM(E52:E55)</f>
        <v>36123.983999999997</v>
      </c>
      <c r="F56" s="23"/>
      <c r="G56" s="5">
        <f>SUM(G52:G55)</f>
        <v>35172.224000000002</v>
      </c>
      <c r="H56" s="28"/>
    </row>
    <row r="57" spans="1:8" x14ac:dyDescent="0.25">
      <c r="A57" s="17"/>
      <c r="B57" s="77" t="s">
        <v>32</v>
      </c>
      <c r="C57" s="78"/>
      <c r="D57" s="17"/>
      <c r="E57" s="17"/>
      <c r="F57" s="17"/>
      <c r="G57" s="17"/>
      <c r="H57" s="18"/>
    </row>
    <row r="58" spans="1:8" ht="30" x14ac:dyDescent="0.25">
      <c r="A58" s="3"/>
      <c r="B58" s="50" t="s">
        <v>33</v>
      </c>
      <c r="C58" s="47" t="s">
        <v>34</v>
      </c>
      <c r="D58" s="22">
        <v>12.24</v>
      </c>
      <c r="E58" s="34">
        <v>3405.76</v>
      </c>
      <c r="F58" s="20">
        <v>12.24</v>
      </c>
      <c r="G58" s="20">
        <v>3405.7649394144005</v>
      </c>
      <c r="H58" s="21"/>
    </row>
    <row r="59" spans="1:8" ht="30" x14ac:dyDescent="0.25">
      <c r="A59" s="3"/>
      <c r="B59" s="46" t="s">
        <v>37</v>
      </c>
      <c r="C59" s="3" t="s">
        <v>38</v>
      </c>
      <c r="D59" s="3">
        <v>1.95</v>
      </c>
      <c r="E59" s="37">
        <v>5305.83</v>
      </c>
      <c r="F59" s="22">
        <v>1.95</v>
      </c>
      <c r="G59" s="22">
        <v>5305.8261725040002</v>
      </c>
      <c r="H59" s="21"/>
    </row>
    <row r="60" spans="1:8" x14ac:dyDescent="0.25">
      <c r="A60" s="3"/>
      <c r="B60" s="51" t="s">
        <v>35</v>
      </c>
      <c r="C60" s="13" t="s">
        <v>6</v>
      </c>
      <c r="D60" s="3">
        <v>2.5</v>
      </c>
      <c r="E60" s="37">
        <v>123.01</v>
      </c>
      <c r="F60" s="20">
        <v>1.1000000000000001</v>
      </c>
      <c r="G60" s="20">
        <v>54.121928212000014</v>
      </c>
      <c r="H60" s="21"/>
    </row>
    <row r="61" spans="1:8" x14ac:dyDescent="0.25">
      <c r="A61" s="3"/>
      <c r="B61" s="51" t="s">
        <v>36</v>
      </c>
      <c r="C61" s="13" t="s">
        <v>6</v>
      </c>
      <c r="D61" s="3">
        <v>2.5</v>
      </c>
      <c r="E61" s="37">
        <v>108.71</v>
      </c>
      <c r="F61" s="20">
        <v>1.1000000000000001</v>
      </c>
      <c r="G61" s="20">
        <v>47.830745556000011</v>
      </c>
      <c r="H61" s="21"/>
    </row>
    <row r="62" spans="1:8" ht="30" x14ac:dyDescent="0.25">
      <c r="A62" s="3"/>
      <c r="B62" s="46" t="s">
        <v>39</v>
      </c>
      <c r="C62" s="13" t="s">
        <v>40</v>
      </c>
      <c r="D62" s="3">
        <v>1.224</v>
      </c>
      <c r="E62" s="37">
        <v>137.71</v>
      </c>
      <c r="F62" s="22">
        <v>1.224</v>
      </c>
      <c r="G62" s="20">
        <v>137.70688539168</v>
      </c>
      <c r="H62" s="21"/>
    </row>
    <row r="63" spans="1:8" x14ac:dyDescent="0.25">
      <c r="A63" s="23"/>
      <c r="B63" s="52" t="s">
        <v>48</v>
      </c>
      <c r="C63" s="25"/>
      <c r="D63" s="23"/>
      <c r="E63" s="53">
        <v>9081.02</v>
      </c>
      <c r="F63" s="54"/>
      <c r="G63" s="5">
        <f>SUM(G58:G62)</f>
        <v>8951.2506710780817</v>
      </c>
      <c r="H63" s="28"/>
    </row>
    <row r="64" spans="1:8" x14ac:dyDescent="0.25">
      <c r="A64" s="50"/>
      <c r="B64" s="75" t="s">
        <v>63</v>
      </c>
      <c r="C64" s="75"/>
      <c r="D64" s="75"/>
      <c r="E64" s="75"/>
      <c r="F64" s="75"/>
      <c r="G64" s="75"/>
      <c r="H64" s="55"/>
    </row>
    <row r="65" spans="1:8" x14ac:dyDescent="0.25">
      <c r="A65" s="56"/>
      <c r="B65" s="58" t="s">
        <v>70</v>
      </c>
      <c r="C65" s="58"/>
      <c r="D65" s="58"/>
      <c r="E65" s="26">
        <f>E20+E28+E32+E44+E50+E56+E63</f>
        <v>77549.12463734312</v>
      </c>
      <c r="F65" s="58"/>
      <c r="G65" s="27">
        <f>G20+G28+G32+G44+G50+G56+G63</f>
        <v>77511.60800750459</v>
      </c>
      <c r="H65" s="57"/>
    </row>
    <row r="66" spans="1:8" x14ac:dyDescent="0.25">
      <c r="A66" s="41"/>
      <c r="B66" s="58" t="s">
        <v>57</v>
      </c>
      <c r="C66" s="58"/>
      <c r="D66" s="25"/>
      <c r="E66" s="25"/>
      <c r="F66" s="25"/>
      <c r="G66" s="25"/>
      <c r="H66" s="57"/>
    </row>
    <row r="67" spans="1:8" x14ac:dyDescent="0.25">
      <c r="A67" s="41"/>
      <c r="B67" s="76" t="s">
        <v>58</v>
      </c>
      <c r="C67" s="76"/>
      <c r="D67" s="76"/>
      <c r="E67" s="76"/>
      <c r="F67" s="25"/>
      <c r="G67" s="25"/>
      <c r="H67" s="57"/>
    </row>
    <row r="68" spans="1:8" x14ac:dyDescent="0.25">
      <c r="A68" s="41"/>
      <c r="B68" s="6" t="s">
        <v>62</v>
      </c>
      <c r="C68" s="4" t="s">
        <v>60</v>
      </c>
      <c r="D68" s="69"/>
      <c r="E68" s="69"/>
      <c r="F68" s="13">
        <v>5</v>
      </c>
      <c r="G68" s="13">
        <v>2817.3500000000004</v>
      </c>
      <c r="H68" s="57"/>
    </row>
    <row r="69" spans="1:8" x14ac:dyDescent="0.25">
      <c r="A69" s="41"/>
      <c r="B69" s="6" t="s">
        <v>61</v>
      </c>
      <c r="C69" s="4" t="s">
        <v>22</v>
      </c>
      <c r="D69" s="69"/>
      <c r="E69" s="69"/>
      <c r="F69" s="13">
        <v>1</v>
      </c>
      <c r="G69" s="13">
        <v>142.57</v>
      </c>
      <c r="H69" s="57"/>
    </row>
    <row r="70" spans="1:8" ht="25.5" x14ac:dyDescent="0.25">
      <c r="A70" s="63"/>
      <c r="B70" s="6" t="s">
        <v>72</v>
      </c>
      <c r="C70" s="4" t="s">
        <v>111</v>
      </c>
      <c r="D70" s="70"/>
      <c r="E70" s="70"/>
      <c r="F70" s="70">
        <v>0.4</v>
      </c>
      <c r="G70" s="72">
        <v>700</v>
      </c>
      <c r="H70" s="70"/>
    </row>
    <row r="71" spans="1:8" ht="24" x14ac:dyDescent="0.25">
      <c r="A71" s="63"/>
      <c r="B71" s="11" t="s">
        <v>73</v>
      </c>
      <c r="C71" s="15" t="s">
        <v>69</v>
      </c>
      <c r="D71" s="70"/>
      <c r="E71" s="70"/>
      <c r="F71" s="70">
        <v>1</v>
      </c>
      <c r="G71" s="71">
        <v>68.417999999999992</v>
      </c>
      <c r="H71" s="70"/>
    </row>
    <row r="72" spans="1:8" x14ac:dyDescent="0.25">
      <c r="A72" s="63"/>
      <c r="B72" s="12" t="s">
        <v>65</v>
      </c>
      <c r="C72" s="14"/>
      <c r="D72" s="70"/>
      <c r="E72" s="70"/>
      <c r="F72" s="70"/>
      <c r="G72" s="70"/>
      <c r="H72" s="70"/>
    </row>
    <row r="73" spans="1:8" x14ac:dyDescent="0.25">
      <c r="A73" s="63"/>
      <c r="B73" s="7" t="s">
        <v>74</v>
      </c>
      <c r="C73" s="8" t="s">
        <v>22</v>
      </c>
      <c r="D73" s="70"/>
      <c r="E73" s="70"/>
      <c r="F73" s="70">
        <v>1</v>
      </c>
      <c r="G73" s="70">
        <v>1150.8</v>
      </c>
      <c r="H73" s="70"/>
    </row>
    <row r="74" spans="1:8" x14ac:dyDescent="0.25">
      <c r="A74" s="63"/>
      <c r="B74" s="7" t="s">
        <v>64</v>
      </c>
      <c r="C74" s="8" t="s">
        <v>22</v>
      </c>
      <c r="D74" s="70"/>
      <c r="E74" s="70"/>
      <c r="F74" s="70">
        <v>1</v>
      </c>
      <c r="G74" s="72">
        <v>6160</v>
      </c>
      <c r="H74" s="70"/>
    </row>
    <row r="75" spans="1:8" x14ac:dyDescent="0.25">
      <c r="A75" s="63"/>
      <c r="B75" s="7" t="s">
        <v>66</v>
      </c>
      <c r="C75" s="8" t="s">
        <v>22</v>
      </c>
      <c r="D75" s="70"/>
      <c r="E75" s="70"/>
      <c r="F75" s="70">
        <v>1</v>
      </c>
      <c r="G75" s="72">
        <v>572</v>
      </c>
      <c r="H75" s="70"/>
    </row>
    <row r="76" spans="1:8" x14ac:dyDescent="0.25">
      <c r="A76" s="63"/>
      <c r="B76" s="11" t="s">
        <v>75</v>
      </c>
      <c r="C76" s="15" t="s">
        <v>22</v>
      </c>
      <c r="D76" s="70"/>
      <c r="E76" s="70"/>
      <c r="F76" s="70">
        <v>1</v>
      </c>
      <c r="G76" s="70">
        <v>1450.65</v>
      </c>
      <c r="H76" s="70"/>
    </row>
    <row r="77" spans="1:8" x14ac:dyDescent="0.25">
      <c r="A77" s="63"/>
      <c r="B77" s="10" t="s">
        <v>67</v>
      </c>
      <c r="C77" s="9" t="s">
        <v>68</v>
      </c>
      <c r="D77" s="70"/>
      <c r="E77" s="70"/>
      <c r="F77" s="70">
        <v>2</v>
      </c>
      <c r="G77" s="70">
        <v>583.36</v>
      </c>
      <c r="H77" s="70"/>
    </row>
    <row r="78" spans="1:8" ht="24" x14ac:dyDescent="0.25">
      <c r="A78" s="63"/>
      <c r="B78" s="11" t="s">
        <v>76</v>
      </c>
      <c r="C78" s="15" t="s">
        <v>69</v>
      </c>
      <c r="D78" s="70"/>
      <c r="E78" s="70"/>
      <c r="F78" s="70">
        <v>1</v>
      </c>
      <c r="G78" s="71">
        <v>68.417999999999992</v>
      </c>
      <c r="H78" s="70"/>
    </row>
    <row r="79" spans="1:8" x14ac:dyDescent="0.25">
      <c r="A79" s="63"/>
      <c r="B79" s="14" t="s">
        <v>77</v>
      </c>
      <c r="C79" s="15"/>
      <c r="D79" s="70"/>
      <c r="E79" s="70"/>
      <c r="F79" s="70"/>
      <c r="G79" s="70"/>
      <c r="H79" s="70"/>
    </row>
    <row r="80" spans="1:8" x14ac:dyDescent="0.25">
      <c r="A80" s="63"/>
      <c r="B80" s="11" t="s">
        <v>77</v>
      </c>
      <c r="C80" s="15" t="s">
        <v>82</v>
      </c>
      <c r="D80" s="70"/>
      <c r="E80" s="70"/>
      <c r="F80" s="70">
        <v>1</v>
      </c>
      <c r="G80" s="70">
        <v>1014.36</v>
      </c>
      <c r="H80" s="70"/>
    </row>
    <row r="81" spans="1:8" x14ac:dyDescent="0.25">
      <c r="A81" s="63"/>
      <c r="B81" s="11" t="s">
        <v>80</v>
      </c>
      <c r="C81" s="15" t="s">
        <v>81</v>
      </c>
      <c r="D81" s="70"/>
      <c r="E81" s="70"/>
      <c r="F81" s="70">
        <v>2</v>
      </c>
      <c r="G81" s="71">
        <v>732.22399999999993</v>
      </c>
      <c r="H81" s="70"/>
    </row>
    <row r="82" spans="1:8" x14ac:dyDescent="0.25">
      <c r="A82" s="63"/>
      <c r="B82" s="11" t="s">
        <v>83</v>
      </c>
      <c r="C82" s="15" t="s">
        <v>84</v>
      </c>
      <c r="D82" s="70"/>
      <c r="E82" s="70"/>
      <c r="F82" s="70">
        <v>8</v>
      </c>
      <c r="G82" s="70">
        <v>2980.84</v>
      </c>
      <c r="H82" s="70"/>
    </row>
    <row r="83" spans="1:8" x14ac:dyDescent="0.25">
      <c r="A83" s="63"/>
      <c r="B83" s="11" t="s">
        <v>78</v>
      </c>
      <c r="C83" s="15" t="s">
        <v>85</v>
      </c>
      <c r="D83" s="70"/>
      <c r="E83" s="70"/>
      <c r="F83" s="70">
        <v>8</v>
      </c>
      <c r="G83" s="72">
        <v>1024</v>
      </c>
      <c r="H83" s="70"/>
    </row>
    <row r="84" spans="1:8" x14ac:dyDescent="0.25">
      <c r="A84" s="63"/>
      <c r="B84" s="11" t="s">
        <v>79</v>
      </c>
      <c r="C84" s="15" t="s">
        <v>22</v>
      </c>
      <c r="D84" s="70"/>
      <c r="E84" s="70"/>
      <c r="F84" s="70">
        <v>2</v>
      </c>
      <c r="G84" s="72">
        <v>220</v>
      </c>
      <c r="H84" s="70"/>
    </row>
    <row r="85" spans="1:8" x14ac:dyDescent="0.25">
      <c r="A85" s="63"/>
      <c r="B85" s="11" t="s">
        <v>90</v>
      </c>
      <c r="C85" s="15" t="s">
        <v>88</v>
      </c>
      <c r="D85" s="70"/>
      <c r="E85" s="70"/>
      <c r="F85" s="70">
        <v>2.58</v>
      </c>
      <c r="G85" s="71">
        <v>823.54477200000008</v>
      </c>
      <c r="H85" s="70"/>
    </row>
    <row r="86" spans="1:8" x14ac:dyDescent="0.25">
      <c r="A86" s="63"/>
      <c r="B86" s="11" t="s">
        <v>86</v>
      </c>
      <c r="C86" s="15" t="s">
        <v>87</v>
      </c>
      <c r="D86" s="70"/>
      <c r="E86" s="70"/>
      <c r="F86" s="70">
        <v>0.5</v>
      </c>
      <c r="G86" s="72">
        <v>125</v>
      </c>
      <c r="H86" s="70"/>
    </row>
    <row r="87" spans="1:8" x14ac:dyDescent="0.25">
      <c r="A87" s="63"/>
      <c r="B87" s="11" t="s">
        <v>92</v>
      </c>
      <c r="C87" s="15" t="s">
        <v>91</v>
      </c>
      <c r="D87" s="70"/>
      <c r="E87" s="70"/>
      <c r="F87" s="70">
        <v>0.2</v>
      </c>
      <c r="G87" s="71">
        <v>5.5085000000000006</v>
      </c>
      <c r="H87" s="70"/>
    </row>
    <row r="88" spans="1:8" x14ac:dyDescent="0.25">
      <c r="A88" s="63"/>
      <c r="B88" s="11" t="s">
        <v>89</v>
      </c>
      <c r="C88" s="15" t="s">
        <v>84</v>
      </c>
      <c r="D88" s="70"/>
      <c r="E88" s="70"/>
      <c r="F88" s="70">
        <v>3.3000000000000003</v>
      </c>
      <c r="G88" s="71">
        <v>930.38220000000024</v>
      </c>
      <c r="H88" s="70"/>
    </row>
    <row r="89" spans="1:8" x14ac:dyDescent="0.25">
      <c r="A89" s="63"/>
      <c r="B89" s="59" t="s">
        <v>48</v>
      </c>
      <c r="C89" s="63"/>
      <c r="D89" s="70"/>
      <c r="E89" s="70"/>
      <c r="F89" s="70"/>
      <c r="G89" s="73">
        <f>SUM(G68:G88)</f>
        <v>21569.425472000003</v>
      </c>
      <c r="H89" s="70"/>
    </row>
    <row r="90" spans="1:8" x14ac:dyDescent="0.25">
      <c r="A90" s="63"/>
      <c r="B90" s="60" t="s">
        <v>59</v>
      </c>
      <c r="C90" s="63"/>
      <c r="D90" s="70"/>
      <c r="E90" s="70"/>
      <c r="F90" s="70"/>
      <c r="G90" s="74">
        <f>G65+G89</f>
        <v>99081.033479504593</v>
      </c>
      <c r="H90" s="70"/>
    </row>
  </sheetData>
  <mergeCells count="14">
    <mergeCell ref="A11:A12"/>
    <mergeCell ref="H11:H12"/>
    <mergeCell ref="B2:G2"/>
    <mergeCell ref="B3:G3"/>
    <mergeCell ref="B4:G4"/>
    <mergeCell ref="B5:G5"/>
    <mergeCell ref="B7:G7"/>
    <mergeCell ref="B8:G8"/>
    <mergeCell ref="B64:G64"/>
    <mergeCell ref="B67:E67"/>
    <mergeCell ref="B57:C57"/>
    <mergeCell ref="C10:C12"/>
    <mergeCell ref="D10:E11"/>
    <mergeCell ref="F10:G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2019-03-21T13:05:51Z</dcterms:modified>
</cp:coreProperties>
</file>