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490" windowHeight="8310" activeTab="0"/>
  </bookViews>
  <sheets>
    <sheet name="ГОД" sheetId="1" r:id="rId1"/>
  </sheets>
  <definedNames/>
  <calcPr fullCalcOnLoad="1" fullPrecision="0"/>
</workbook>
</file>

<file path=xl/sharedStrings.xml><?xml version="1.0" encoding="utf-8"?>
<sst xmlns="http://schemas.openxmlformats.org/spreadsheetml/2006/main" count="212" uniqueCount="140">
  <si>
    <t>м3</t>
  </si>
  <si>
    <t>Мытье л/клеток и маршей</t>
  </si>
  <si>
    <t>10м2</t>
  </si>
  <si>
    <t>Влажная протирка дверей входных (с 2-х сторон)</t>
  </si>
  <si>
    <t xml:space="preserve">Влажная протирка перил </t>
  </si>
  <si>
    <t>Мытье окон на л/клетках (с 1-ой стороны.)</t>
  </si>
  <si>
    <t>Влажная протирка почтовых ящиков</t>
  </si>
  <si>
    <t xml:space="preserve">Дезинфекция контейнеров </t>
  </si>
  <si>
    <t>10 шт</t>
  </si>
  <si>
    <t>Сдвигание снега по территории с усовершенствованным покрытием (асфальт)</t>
  </si>
  <si>
    <t xml:space="preserve">Очистка территории от наледи (входные площадки, контейнерная, лестница)  </t>
  </si>
  <si>
    <t>Пескопосыпка территории (асфальт и прочие замощения)</t>
  </si>
  <si>
    <t xml:space="preserve">песок </t>
  </si>
  <si>
    <t xml:space="preserve">Механизированная уборка дворовой территории </t>
  </si>
  <si>
    <t>маш/час</t>
  </si>
  <si>
    <t>Осмотр кровли металлической</t>
  </si>
  <si>
    <t>Осмотр внутренней и наружной отделки</t>
  </si>
  <si>
    <t>Осмотр деревянных конструкций стропил</t>
  </si>
  <si>
    <t>Осмотр оконных и дверных заполнений (прим)</t>
  </si>
  <si>
    <t>Осмотр систем центрального отопления и ГВС 
в начале и конце отопительного периода</t>
  </si>
  <si>
    <t>Осмотр электросетей, электрооборудования на л/клетках</t>
  </si>
  <si>
    <t>Осмотр вводно-распределительных электрических щитов</t>
  </si>
  <si>
    <t>1 канал</t>
  </si>
  <si>
    <t>шт</t>
  </si>
  <si>
    <t>Промывка системы центрального отопления</t>
  </si>
  <si>
    <t>Гидравлическое испытание трубопроводов
системы отопления</t>
  </si>
  <si>
    <t>Спуск и наполнение системы центрального отопления водой без осмотра</t>
  </si>
  <si>
    <t>Ликвидация  воздушных пробок в стояках</t>
  </si>
  <si>
    <t>1шт</t>
  </si>
  <si>
    <t>Электроснабжение</t>
  </si>
  <si>
    <t>Снятие показаний электросчетчика</t>
  </si>
  <si>
    <t>вода для промывки системы отопления</t>
  </si>
  <si>
    <t>Аварийное обслуживание</t>
  </si>
  <si>
    <t>1 м2</t>
  </si>
  <si>
    <t xml:space="preserve">Техническое обслуживание узлов коммерческого учета тепловой энергии и теплоносителя ГВС </t>
  </si>
  <si>
    <t>Уборка газонов, в т.ч.спортивной площадки</t>
  </si>
  <si>
    <t xml:space="preserve"> Сбор, транспортировка, утилизация   отходов —ТБО </t>
  </si>
  <si>
    <t xml:space="preserve"> Сбор, транспортировка, утилизация   отходов —К ГО </t>
  </si>
  <si>
    <t>Влажное подметание лестничных площадок и маршей,  коридоров, тамбуров</t>
  </si>
  <si>
    <t>100 м2</t>
  </si>
  <si>
    <t>100 м3 здания</t>
  </si>
  <si>
    <t>1000 м2</t>
  </si>
  <si>
    <t xml:space="preserve">100 м3 </t>
  </si>
  <si>
    <t>100 лест</t>
  </si>
  <si>
    <t>Затраты управления МКД</t>
  </si>
  <si>
    <t>II. Уборка  земельного участка летняя.</t>
  </si>
  <si>
    <t>III. Уборка  земельного участка зимняя.</t>
  </si>
  <si>
    <t xml:space="preserve"> IV. Работы по обеспечению вывоза бытовых отходов</t>
  </si>
  <si>
    <t xml:space="preserve">V. Проведение технических осмотров и мелкий ремонт </t>
  </si>
  <si>
    <t>VII.     Прочие  услуги</t>
  </si>
  <si>
    <t>VIII. Подготовка многоквартирного дома к сезонной эксплуатации.</t>
  </si>
  <si>
    <t>руб.</t>
  </si>
  <si>
    <t>Подметание территории с усовершенствованным  покрытием (тротуар, вход. площадки, контейнерная)</t>
  </si>
  <si>
    <t>100 м п</t>
  </si>
  <si>
    <t xml:space="preserve">отвод воды </t>
  </si>
  <si>
    <t>1000 м3
здания</t>
  </si>
  <si>
    <t>Техническое обслуживание внутренних сетей водопровода и канализации.</t>
  </si>
  <si>
    <t>Проверка технического состояния вентиляционных каналов во вновь построенных и эксплуатируемых зданиях от всех видов нагревательных и отопительных приборов независимо от вида топлива и назначения вентиляции.</t>
  </si>
  <si>
    <t>Итого:</t>
  </si>
  <si>
    <r>
      <t xml:space="preserve">IX.  Услуги по управлению </t>
    </r>
    <r>
      <rPr>
        <b/>
        <i/>
        <sz val="11"/>
        <rFont val="Times New Roman"/>
        <family val="1"/>
      </rPr>
      <t>Многоквартирном домом</t>
    </r>
  </si>
  <si>
    <t>100 шт</t>
  </si>
  <si>
    <t xml:space="preserve">I.  Санитарное  содержаннию  помещений общего пользования.  </t>
  </si>
  <si>
    <t>Подметание свежего снега с усовершенствован- ным  покрытием (тротуар, входные площадки, контейнерная)</t>
  </si>
  <si>
    <t>Работы по результатам осмотров и заявкам   населения</t>
  </si>
  <si>
    <t>Всего  затрат за отчетный период</t>
  </si>
  <si>
    <t>ИТОГО управление и  содержание на текущий период  (без НДС)</t>
  </si>
  <si>
    <t>м</t>
  </si>
  <si>
    <t>очистка кровли от снега</t>
  </si>
  <si>
    <t>100м2</t>
  </si>
  <si>
    <t>м\час</t>
  </si>
  <si>
    <t>работа спец техники автовышка</t>
  </si>
  <si>
    <t>прес.соединение 20*26</t>
  </si>
  <si>
    <t>труба мп. 26 мм</t>
  </si>
  <si>
    <t>замена участка трубы ГВС стал. на м\п (кв 21)</t>
  </si>
  <si>
    <t>Резерв средств на непредвиденные работы на расчетно-плановый период  (руб)</t>
  </si>
  <si>
    <t>1м</t>
  </si>
  <si>
    <t xml:space="preserve">замена участка трубы ГВС </t>
  </si>
  <si>
    <t>смена проушины (чердак)</t>
  </si>
  <si>
    <t>10шт</t>
  </si>
  <si>
    <t>регулировка доводчика (1 под.)</t>
  </si>
  <si>
    <t>восстановление изоляции в системе отопления УРСА</t>
  </si>
  <si>
    <t>7м2</t>
  </si>
  <si>
    <t>работа спецтехники ГОН "Северный город"</t>
  </si>
  <si>
    <t>очистка козырьков и кровли от снега</t>
  </si>
  <si>
    <t>работа спец техники автовышка по уборки снега с кровли</t>
  </si>
  <si>
    <t>замена лампы освещения ЛОН (со стоимостью лампы) июль-сентябрь</t>
  </si>
  <si>
    <t>замена лампы освещения ЛОН (со стоимостью лампы) январь-март</t>
  </si>
  <si>
    <t>Очистка урн от мусора (прим)</t>
  </si>
  <si>
    <t>100 шт.</t>
  </si>
  <si>
    <t>установка заглушек</t>
  </si>
  <si>
    <t xml:space="preserve">устраненение неисправности внутридомовой системы ГВС </t>
  </si>
  <si>
    <t>смена сгона кв 17</t>
  </si>
  <si>
    <t xml:space="preserve">песок в песочницу </t>
  </si>
  <si>
    <t>замена лампы освещения ЛОН (со стоимостью лампы) апрель-июнь</t>
  </si>
  <si>
    <t xml:space="preserve">установка хомута ГВС подвал </t>
  </si>
  <si>
    <t>установка петли и замена навеснова замка  на кровлю (без стоимости замка)</t>
  </si>
  <si>
    <t>навесной замок на кровлю</t>
  </si>
  <si>
    <t>петля (проушины)  на кровлю</t>
  </si>
  <si>
    <t>замена лампы освещения ЛОН (со стоимостью лампы) октябрь</t>
  </si>
  <si>
    <t>ремонтные работы ГВС</t>
  </si>
  <si>
    <t>Спуск и наполнение системы центрального отопления водой без осмотра (1 стояка)</t>
  </si>
  <si>
    <t>стоимость сгона 20 мм</t>
  </si>
  <si>
    <t>установка сгона 20 мм (без стоимости материалов)</t>
  </si>
  <si>
    <t>прочистка фильтров ГВС</t>
  </si>
  <si>
    <t>работа спец техники МТЗ-82 по расчистке дорог от снега</t>
  </si>
  <si>
    <t>замена лампы освещения ЛОН (со стоимостью лампы) ноябрь</t>
  </si>
  <si>
    <t>ремонт и изоляция труб Б5 и Б7</t>
  </si>
  <si>
    <t>замена шарового крана 50мм</t>
  </si>
  <si>
    <t>восстановление разрушенной изоляция труб (изовер)</t>
  </si>
  <si>
    <t>материалы</t>
  </si>
  <si>
    <t>шаровый кран 50 мм</t>
  </si>
  <si>
    <t>изовер</t>
  </si>
  <si>
    <t>пластины</t>
  </si>
  <si>
    <t>замена лампы освещения ЛОН (со стоимостью лампы)</t>
  </si>
  <si>
    <t>ремонтные работы по устранению течи п/сушителя кв 17</t>
  </si>
  <si>
    <t>сварочные работы</t>
  </si>
  <si>
    <t>муфта 20 мм</t>
  </si>
  <si>
    <t>переходник 25*20</t>
  </si>
  <si>
    <t>Подключение и отключение сварочного аппарата</t>
  </si>
  <si>
    <t xml:space="preserve">ручная сварка стыковых соединений </t>
  </si>
  <si>
    <t>очистка козырьков от снега</t>
  </si>
  <si>
    <t xml:space="preserve">О ВЫПОЛНЕНИИ  УСЛОВИЙ  ДОГОВОРА  УПРАВЛЕНИЯ  </t>
  </si>
  <si>
    <t>за период с 01.01.2018 г. по 31.12.2018  г.</t>
  </si>
  <si>
    <t xml:space="preserve">     Работы  и  услуги  по  содержанию  и  ремонту</t>
  </si>
  <si>
    <t>общего  имущества  в  Многоквартирном  доме</t>
  </si>
  <si>
    <t>МНОГОКВАРТИРНЫМ  ДОМОМ  ПЕР.БОЛЬНИЧНЫЙ, д.5</t>
  </si>
  <si>
    <t>№</t>
  </si>
  <si>
    <t xml:space="preserve">Наименование работ и услуг в соответствии с утвержденными Перечнями работ и услуг, предоставляемым Управляющей организацией </t>
  </si>
  <si>
    <t>Ед. изм. физических объемов</t>
  </si>
  <si>
    <t xml:space="preserve">Запланировано работ по Договору </t>
  </si>
  <si>
    <t>Фактически выполнено работ и услуг, подтвержденных актами выполненных работ и услуг</t>
  </si>
  <si>
    <t xml:space="preserve">Примечания,  </t>
  </si>
  <si>
    <t>п/п</t>
  </si>
  <si>
    <t xml:space="preserve">по Договору за отчетный период, </t>
  </si>
  <si>
    <t>причины отклонения от плана</t>
  </si>
  <si>
    <t>состав работ, фактические сроки оказания, иные сведения</t>
  </si>
  <si>
    <t>Кол-во</t>
  </si>
  <si>
    <t>Стоимость, руб.</t>
  </si>
  <si>
    <t>VI.Содержание иных элементов общего имущества</t>
  </si>
  <si>
    <t>ОТЧЕТ  УПРАВЛЯЮЩЕЙ  ОРГАНИЗАЦИИ  ООО « Приоритет 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</si>
</sst>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;[Red]0.00"/>
    <numFmt numFmtId="175" formatCode="0.0000"/>
    <numFmt numFmtId="176" formatCode="0.00000000"/>
    <numFmt numFmtId="177" formatCode="0.0000000"/>
    <numFmt numFmtId="178" formatCode="0.000000"/>
    <numFmt numFmtId="179" formatCode="0.00000"/>
    <numFmt numFmtId="180" formatCode="0.000;[Red]0.000"/>
    <numFmt numFmtId="181" formatCode="#,##0.000"/>
    <numFmt numFmtId="182" formatCode="0.0000;[Red]0.0000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vertical="center" wrapText="1"/>
    </xf>
    <xf numFmtId="0" fontId="23" fillId="24" borderId="10" xfId="0" applyFont="1" applyFill="1" applyBorder="1" applyAlignment="1">
      <alignment horizontal="left" vertical="center" wrapText="1"/>
    </xf>
    <xf numFmtId="2" fontId="19" fillId="25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left" wrapText="1"/>
    </xf>
    <xf numFmtId="4" fontId="19" fillId="0" borderId="10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0" fontId="31" fillId="0" borderId="10" xfId="0" applyFont="1" applyFill="1" applyBorder="1" applyAlignment="1">
      <alignment horizontal="left" wrapText="1"/>
    </xf>
    <xf numFmtId="0" fontId="33" fillId="0" borderId="10" xfId="0" applyFont="1" applyBorder="1" applyAlignment="1">
      <alignment horizontal="left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3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/>
    </xf>
    <xf numFmtId="0" fontId="23" fillId="26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wrapText="1"/>
    </xf>
    <xf numFmtId="0" fontId="26" fillId="0" borderId="12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173" fontId="23" fillId="0" borderId="10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3" fillId="0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I125"/>
  <sheetViews>
    <sheetView tabSelected="1" zoomScalePageLayoutView="0" workbookViewId="0" topLeftCell="A1">
      <selection activeCell="B2" sqref="B2:G2"/>
    </sheetView>
  </sheetViews>
  <sheetFormatPr defaultColWidth="9.00390625" defaultRowHeight="12.75"/>
  <cols>
    <col min="2" max="2" width="39.125" style="0" customWidth="1"/>
    <col min="3" max="3" width="9.625" style="27" customWidth="1"/>
    <col min="4" max="7" width="11.75390625" style="27" customWidth="1"/>
    <col min="8" max="8" width="15.375" style="27" customWidth="1"/>
    <col min="9" max="9" width="25.125" style="0" customWidth="1"/>
  </cols>
  <sheetData>
    <row r="2" spans="1:8" s="33" customFormat="1" ht="12.75">
      <c r="A2" s="31"/>
      <c r="B2" s="60" t="s">
        <v>139</v>
      </c>
      <c r="C2" s="60"/>
      <c r="D2" s="60"/>
      <c r="E2" s="60"/>
      <c r="F2" s="60"/>
      <c r="G2" s="60"/>
      <c r="H2" s="31"/>
    </row>
    <row r="3" spans="1:8" s="33" customFormat="1" ht="12.75">
      <c r="A3" s="32"/>
      <c r="B3" s="60" t="s">
        <v>121</v>
      </c>
      <c r="C3" s="60"/>
      <c r="D3" s="60"/>
      <c r="E3" s="60"/>
      <c r="F3" s="60"/>
      <c r="G3" s="60"/>
      <c r="H3" s="31"/>
    </row>
    <row r="4" spans="1:8" s="33" customFormat="1" ht="12.75">
      <c r="A4" s="32"/>
      <c r="B4" s="61" t="s">
        <v>125</v>
      </c>
      <c r="C4" s="61"/>
      <c r="D4" s="61"/>
      <c r="E4" s="61"/>
      <c r="F4" s="61"/>
      <c r="G4" s="61"/>
      <c r="H4" s="31"/>
    </row>
    <row r="5" spans="1:8" s="33" customFormat="1" ht="12.75">
      <c r="A5" s="32"/>
      <c r="B5" s="60" t="s">
        <v>122</v>
      </c>
      <c r="C5" s="60"/>
      <c r="D5" s="60"/>
      <c r="E5" s="60"/>
      <c r="F5" s="60"/>
      <c r="G5" s="60"/>
      <c r="H5" s="31"/>
    </row>
    <row r="6" spans="1:8" s="33" customFormat="1" ht="12.75">
      <c r="A6" s="32"/>
      <c r="B6"/>
      <c r="C6" s="27"/>
      <c r="D6" s="27"/>
      <c r="E6" s="27"/>
      <c r="F6" s="27"/>
      <c r="G6" s="27"/>
      <c r="H6" s="31"/>
    </row>
    <row r="7" spans="1:8" s="33" customFormat="1" ht="12.75">
      <c r="A7" s="32"/>
      <c r="B7" s="60" t="s">
        <v>123</v>
      </c>
      <c r="C7" s="60"/>
      <c r="D7" s="60"/>
      <c r="E7" s="60"/>
      <c r="F7" s="60"/>
      <c r="G7" s="60"/>
      <c r="H7" s="31"/>
    </row>
    <row r="8" spans="1:8" s="33" customFormat="1" ht="12.75">
      <c r="A8" s="32"/>
      <c r="B8" s="60" t="s">
        <v>124</v>
      </c>
      <c r="C8" s="60"/>
      <c r="D8" s="60"/>
      <c r="E8" s="60"/>
      <c r="F8" s="60"/>
      <c r="G8" s="60"/>
      <c r="H8" s="31"/>
    </row>
    <row r="10" spans="1:8" ht="57" customHeight="1">
      <c r="A10" s="30" t="s">
        <v>126</v>
      </c>
      <c r="B10" s="28" t="s">
        <v>127</v>
      </c>
      <c r="C10" s="58" t="s">
        <v>128</v>
      </c>
      <c r="D10" s="64" t="s">
        <v>129</v>
      </c>
      <c r="E10" s="65"/>
      <c r="F10" s="64" t="s">
        <v>130</v>
      </c>
      <c r="G10" s="65"/>
      <c r="H10" s="28" t="s">
        <v>131</v>
      </c>
    </row>
    <row r="11" spans="1:8" ht="19.5" customHeight="1">
      <c r="A11" s="56" t="s">
        <v>132</v>
      </c>
      <c r="B11" s="28" t="s">
        <v>133</v>
      </c>
      <c r="C11" s="62"/>
      <c r="D11" s="66"/>
      <c r="E11" s="67"/>
      <c r="F11" s="66"/>
      <c r="G11" s="67"/>
      <c r="H11" s="58" t="s">
        <v>134</v>
      </c>
    </row>
    <row r="12" spans="1:8" ht="34.5" customHeight="1">
      <c r="A12" s="57"/>
      <c r="B12" s="28" t="s">
        <v>135</v>
      </c>
      <c r="C12" s="63"/>
      <c r="D12" s="28" t="s">
        <v>136</v>
      </c>
      <c r="E12" s="28" t="s">
        <v>137</v>
      </c>
      <c r="F12" s="28" t="s">
        <v>136</v>
      </c>
      <c r="G12" s="28" t="s">
        <v>137</v>
      </c>
      <c r="H12" s="59"/>
    </row>
    <row r="13" spans="1:8" ht="12.75">
      <c r="A13" s="29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29">
        <v>7</v>
      </c>
      <c r="H13" s="29">
        <v>8</v>
      </c>
    </row>
    <row r="14" spans="1:8" ht="25.5">
      <c r="A14" s="34">
        <v>1</v>
      </c>
      <c r="B14" s="43" t="s">
        <v>61</v>
      </c>
      <c r="C14" s="30"/>
      <c r="D14" s="30"/>
      <c r="E14" s="36"/>
      <c r="F14" s="30"/>
      <c r="G14" s="30"/>
      <c r="H14" s="30"/>
    </row>
    <row r="15" spans="1:8" ht="28.5" customHeight="1">
      <c r="A15" s="34">
        <f>A14+1</f>
        <v>2</v>
      </c>
      <c r="B15" s="35" t="s">
        <v>38</v>
      </c>
      <c r="C15" s="38" t="s">
        <v>39</v>
      </c>
      <c r="D15" s="38">
        <v>142.58</v>
      </c>
      <c r="E15" s="36">
        <v>32791.97</v>
      </c>
      <c r="F15" s="30">
        <f>11.88*12</f>
        <v>142.56</v>
      </c>
      <c r="G15" s="30">
        <f>2732.28*12</f>
        <v>32787.36</v>
      </c>
      <c r="H15" s="30"/>
    </row>
    <row r="16" spans="1:8" ht="12.75">
      <c r="A16" s="34">
        <f aca="true" t="shared" si="0" ref="A16:A79">A15+1</f>
        <v>3</v>
      </c>
      <c r="B16" s="35" t="s">
        <v>1</v>
      </c>
      <c r="C16" s="38" t="s">
        <v>39</v>
      </c>
      <c r="D16" s="38">
        <v>16.452</v>
      </c>
      <c r="E16" s="36">
        <v>10885.79</v>
      </c>
      <c r="F16" s="30">
        <f>1.37*12</f>
        <v>16.44</v>
      </c>
      <c r="G16" s="30">
        <f>906.49*12</f>
        <v>10877.88</v>
      </c>
      <c r="H16" s="30"/>
    </row>
    <row r="17" spans="1:8" ht="25.5">
      <c r="A17" s="34">
        <f t="shared" si="0"/>
        <v>4</v>
      </c>
      <c r="B17" s="35" t="s">
        <v>3</v>
      </c>
      <c r="C17" s="38" t="s">
        <v>39</v>
      </c>
      <c r="D17" s="38">
        <v>0.6</v>
      </c>
      <c r="E17" s="36">
        <v>34.85</v>
      </c>
      <c r="F17" s="30">
        <v>0.6</v>
      </c>
      <c r="G17" s="30">
        <f>17.43*2</f>
        <v>34.86</v>
      </c>
      <c r="H17" s="30"/>
    </row>
    <row r="18" spans="1:8" ht="12.75">
      <c r="A18" s="34">
        <f t="shared" si="0"/>
        <v>5</v>
      </c>
      <c r="B18" s="35" t="s">
        <v>4</v>
      </c>
      <c r="C18" s="38" t="s">
        <v>39</v>
      </c>
      <c r="D18" s="38">
        <v>0.324</v>
      </c>
      <c r="E18" s="36">
        <v>92.59</v>
      </c>
      <c r="F18" s="30">
        <f>0.03*12</f>
        <v>0.36</v>
      </c>
      <c r="G18" s="30">
        <f>8.57*12</f>
        <v>102.84</v>
      </c>
      <c r="H18" s="30"/>
    </row>
    <row r="19" spans="1:8" ht="12.75">
      <c r="A19" s="34">
        <f t="shared" si="0"/>
        <v>6</v>
      </c>
      <c r="B19" s="35" t="s">
        <v>5</v>
      </c>
      <c r="C19" s="38" t="s">
        <v>2</v>
      </c>
      <c r="D19" s="38">
        <v>0.75</v>
      </c>
      <c r="E19" s="36">
        <v>167.38</v>
      </c>
      <c r="F19" s="30">
        <v>0.75</v>
      </c>
      <c r="G19" s="30">
        <v>167.38</v>
      </c>
      <c r="H19" s="30"/>
    </row>
    <row r="20" spans="1:8" ht="12.75">
      <c r="A20" s="34">
        <f t="shared" si="0"/>
        <v>7</v>
      </c>
      <c r="B20" s="35" t="s">
        <v>6</v>
      </c>
      <c r="C20" s="38" t="s">
        <v>39</v>
      </c>
      <c r="D20" s="38">
        <v>0.36</v>
      </c>
      <c r="E20" s="36">
        <v>102.04</v>
      </c>
      <c r="F20" s="30">
        <f>0.03*12</f>
        <v>0.36</v>
      </c>
      <c r="G20" s="30">
        <f>8.5*12</f>
        <v>102</v>
      </c>
      <c r="H20" s="30"/>
    </row>
    <row r="21" spans="1:8" ht="12.75">
      <c r="A21" s="34">
        <f t="shared" si="0"/>
        <v>8</v>
      </c>
      <c r="B21" s="43" t="s">
        <v>58</v>
      </c>
      <c r="C21" s="44"/>
      <c r="D21" s="44"/>
      <c r="E21" s="45">
        <f>SUM(E15:E20)</f>
        <v>44074.62</v>
      </c>
      <c r="F21" s="46"/>
      <c r="G21" s="46">
        <f>SUM(G15:G20)</f>
        <v>44072.32</v>
      </c>
      <c r="H21" s="46"/>
    </row>
    <row r="22" spans="1:8" ht="12.75">
      <c r="A22" s="34">
        <f t="shared" si="0"/>
        <v>9</v>
      </c>
      <c r="B22" s="43" t="s">
        <v>45</v>
      </c>
      <c r="C22" s="44"/>
      <c r="D22" s="44"/>
      <c r="E22" s="45"/>
      <c r="F22" s="46"/>
      <c r="G22" s="46"/>
      <c r="H22" s="46"/>
    </row>
    <row r="23" spans="1:8" ht="38.25">
      <c r="A23" s="34">
        <f t="shared" si="0"/>
        <v>10</v>
      </c>
      <c r="B23" s="35" t="s">
        <v>52</v>
      </c>
      <c r="C23" s="38" t="s">
        <v>41</v>
      </c>
      <c r="D23" s="38">
        <v>8.84</v>
      </c>
      <c r="E23" s="36">
        <v>2998.62</v>
      </c>
      <c r="F23" s="30">
        <f>1.47*6</f>
        <v>8.82</v>
      </c>
      <c r="G23" s="30">
        <f>498.64*6</f>
        <v>2991.84</v>
      </c>
      <c r="H23" s="30"/>
    </row>
    <row r="24" spans="1:8" ht="16.5" customHeight="1">
      <c r="A24" s="34">
        <f t="shared" si="0"/>
        <v>11</v>
      </c>
      <c r="B24" s="35" t="s">
        <v>35</v>
      </c>
      <c r="C24" s="38" t="s">
        <v>41</v>
      </c>
      <c r="D24" s="38">
        <v>31.2</v>
      </c>
      <c r="E24" s="36">
        <v>6378.22</v>
      </c>
      <c r="F24" s="30">
        <f>5.2*6</f>
        <v>31.2</v>
      </c>
      <c r="G24" s="30">
        <f>1063.04*6</f>
        <v>6378.24</v>
      </c>
      <c r="H24" s="30"/>
    </row>
    <row r="25" spans="1:8" ht="12.75">
      <c r="A25" s="34">
        <f t="shared" si="0"/>
        <v>12</v>
      </c>
      <c r="B25" s="35" t="s">
        <v>7</v>
      </c>
      <c r="C25" s="38" t="s">
        <v>8</v>
      </c>
      <c r="D25" s="38">
        <v>0.2</v>
      </c>
      <c r="E25" s="36">
        <v>82.11</v>
      </c>
      <c r="F25" s="30">
        <v>0.2</v>
      </c>
      <c r="G25" s="30">
        <f>41.05*2</f>
        <v>82.1</v>
      </c>
      <c r="H25" s="30"/>
    </row>
    <row r="26" spans="1:8" ht="12.75">
      <c r="A26" s="34">
        <f t="shared" si="0"/>
        <v>13</v>
      </c>
      <c r="B26" s="43" t="s">
        <v>58</v>
      </c>
      <c r="C26" s="44"/>
      <c r="D26" s="44"/>
      <c r="E26" s="45">
        <f>SUM(E23:E25)</f>
        <v>9458.95</v>
      </c>
      <c r="F26" s="46"/>
      <c r="G26" s="46">
        <f>SUM(G23:G25)</f>
        <v>9452.18</v>
      </c>
      <c r="H26" s="46"/>
    </row>
    <row r="27" spans="1:8" ht="25.5">
      <c r="A27" s="34">
        <f t="shared" si="0"/>
        <v>14</v>
      </c>
      <c r="B27" s="43" t="s">
        <v>46</v>
      </c>
      <c r="C27" s="44"/>
      <c r="D27" s="44"/>
      <c r="E27" s="45"/>
      <c r="F27" s="46"/>
      <c r="G27" s="46"/>
      <c r="H27" s="46"/>
    </row>
    <row r="28" spans="1:8" ht="42.75" customHeight="1">
      <c r="A28" s="34">
        <f t="shared" si="0"/>
        <v>15</v>
      </c>
      <c r="B28" s="35" t="s">
        <v>62</v>
      </c>
      <c r="C28" s="38" t="s">
        <v>41</v>
      </c>
      <c r="D28" s="38">
        <v>8.84</v>
      </c>
      <c r="E28" s="36">
        <v>4066.58</v>
      </c>
      <c r="F28" s="30">
        <f>1.47*6</f>
        <v>8.82</v>
      </c>
      <c r="G28" s="30">
        <f>676.23*6</f>
        <v>4057.38</v>
      </c>
      <c r="H28" s="30"/>
    </row>
    <row r="29" spans="1:8" ht="33" customHeight="1">
      <c r="A29" s="34">
        <f t="shared" si="0"/>
        <v>16</v>
      </c>
      <c r="B29" s="35" t="s">
        <v>9</v>
      </c>
      <c r="C29" s="38" t="s">
        <v>41</v>
      </c>
      <c r="D29" s="38">
        <v>3.4</v>
      </c>
      <c r="E29" s="36">
        <v>9376.45</v>
      </c>
      <c r="F29" s="30">
        <f>0.57*6</f>
        <v>3.42</v>
      </c>
      <c r="G29" s="30">
        <f>1571.93*6</f>
        <v>9431.58</v>
      </c>
      <c r="H29" s="30"/>
    </row>
    <row r="30" spans="1:8" ht="25.5">
      <c r="A30" s="34">
        <f t="shared" si="0"/>
        <v>17</v>
      </c>
      <c r="B30" s="35" t="s">
        <v>10</v>
      </c>
      <c r="C30" s="38" t="s">
        <v>41</v>
      </c>
      <c r="D30" s="38">
        <v>1.04</v>
      </c>
      <c r="E30" s="36">
        <v>7915.61</v>
      </c>
      <c r="F30" s="30">
        <f>0.17*6</f>
        <v>1.02</v>
      </c>
      <c r="G30" s="30">
        <f>1293.9*6</f>
        <v>7763.4</v>
      </c>
      <c r="H30" s="30"/>
    </row>
    <row r="31" spans="1:8" ht="25.5">
      <c r="A31" s="34">
        <f t="shared" si="0"/>
        <v>18</v>
      </c>
      <c r="B31" s="35" t="s">
        <v>11</v>
      </c>
      <c r="C31" s="38" t="s">
        <v>41</v>
      </c>
      <c r="D31" s="38">
        <v>3.4</v>
      </c>
      <c r="E31" s="36">
        <v>1911.65</v>
      </c>
      <c r="F31" s="30">
        <f>0.57*6</f>
        <v>3.42</v>
      </c>
      <c r="G31" s="30">
        <f>320.48*6</f>
        <v>1922.88</v>
      </c>
      <c r="H31" s="30"/>
    </row>
    <row r="32" spans="1:8" ht="12.75">
      <c r="A32" s="34">
        <f t="shared" si="0"/>
        <v>19</v>
      </c>
      <c r="B32" s="35" t="s">
        <v>12</v>
      </c>
      <c r="C32" s="38" t="s">
        <v>0</v>
      </c>
      <c r="D32" s="38">
        <v>0.4</v>
      </c>
      <c r="E32" s="36">
        <v>368.06</v>
      </c>
      <c r="F32" s="30">
        <f>0.07*6</f>
        <v>0.42</v>
      </c>
      <c r="G32" s="30">
        <f>64.41*6</f>
        <v>386.46</v>
      </c>
      <c r="H32" s="30"/>
    </row>
    <row r="33" spans="1:8" ht="25.5">
      <c r="A33" s="34">
        <f t="shared" si="0"/>
        <v>20</v>
      </c>
      <c r="B33" s="35" t="s">
        <v>13</v>
      </c>
      <c r="C33" s="38" t="s">
        <v>14</v>
      </c>
      <c r="D33" s="38">
        <v>4</v>
      </c>
      <c r="E33" s="36">
        <v>5162.68</v>
      </c>
      <c r="F33" s="30">
        <v>6.25</v>
      </c>
      <c r="G33" s="48">
        <f>F33*1290.67</f>
        <v>8066.69</v>
      </c>
      <c r="H33" s="30"/>
    </row>
    <row r="34" spans="1:8" ht="12.75">
      <c r="A34" s="34">
        <f t="shared" si="0"/>
        <v>21</v>
      </c>
      <c r="B34" s="43" t="s">
        <v>58</v>
      </c>
      <c r="C34" s="44"/>
      <c r="D34" s="44"/>
      <c r="E34" s="45">
        <f>SUM(E28:E33)</f>
        <v>28801.03</v>
      </c>
      <c r="F34" s="46"/>
      <c r="G34" s="46">
        <f>SUM(G28:G33)</f>
        <v>31628.39</v>
      </c>
      <c r="H34" s="46"/>
    </row>
    <row r="35" spans="1:8" ht="25.5">
      <c r="A35" s="34">
        <f t="shared" si="0"/>
        <v>22</v>
      </c>
      <c r="B35" s="43" t="s">
        <v>47</v>
      </c>
      <c r="C35" s="44"/>
      <c r="D35" s="44"/>
      <c r="E35" s="45"/>
      <c r="F35" s="46"/>
      <c r="G35" s="46"/>
      <c r="H35" s="46"/>
    </row>
    <row r="36" spans="1:8" ht="25.5">
      <c r="A36" s="34">
        <f t="shared" si="0"/>
        <v>23</v>
      </c>
      <c r="B36" s="35" t="s">
        <v>36</v>
      </c>
      <c r="C36" s="38" t="s">
        <v>0</v>
      </c>
      <c r="D36" s="38">
        <v>183</v>
      </c>
      <c r="E36" s="36">
        <v>79310.37</v>
      </c>
      <c r="F36" s="48" t="e">
        <f>#REF!+#REF!+#REF!+#REF!+#REF!+#REF!+#REF!+#REF!+#REF!+#REF!</f>
        <v>#REF!</v>
      </c>
      <c r="G36" s="30">
        <v>72722.84</v>
      </c>
      <c r="H36" s="30"/>
    </row>
    <row r="37" spans="1:8" ht="25.5">
      <c r="A37" s="34">
        <f t="shared" si="0"/>
        <v>24</v>
      </c>
      <c r="B37" s="35" t="s">
        <v>37</v>
      </c>
      <c r="C37" s="38" t="s">
        <v>0</v>
      </c>
      <c r="D37" s="38">
        <v>36</v>
      </c>
      <c r="E37" s="36">
        <v>15602.04</v>
      </c>
      <c r="F37" s="30">
        <v>30</v>
      </c>
      <c r="G37" s="30">
        <f>1300.17*10</f>
        <v>13001.7</v>
      </c>
      <c r="H37" s="30"/>
    </row>
    <row r="38" spans="1:8" ht="12.75">
      <c r="A38" s="34">
        <f t="shared" si="0"/>
        <v>25</v>
      </c>
      <c r="B38" s="43" t="s">
        <v>58</v>
      </c>
      <c r="C38" s="44"/>
      <c r="D38" s="44"/>
      <c r="E38" s="45">
        <f>SUM(E36:E37)</f>
        <v>94912.41</v>
      </c>
      <c r="F38" s="46"/>
      <c r="G38" s="46">
        <f>SUM(G36:G37)</f>
        <v>85724.54</v>
      </c>
      <c r="H38" s="46"/>
    </row>
    <row r="39" spans="1:8" ht="25.5">
      <c r="A39" s="34">
        <f t="shared" si="0"/>
        <v>26</v>
      </c>
      <c r="B39" s="43" t="s">
        <v>48</v>
      </c>
      <c r="C39" s="44"/>
      <c r="D39" s="44"/>
      <c r="E39" s="45"/>
      <c r="F39" s="46"/>
      <c r="G39" s="46"/>
      <c r="H39" s="46"/>
    </row>
    <row r="40" spans="1:8" ht="12.75">
      <c r="A40" s="34">
        <f t="shared" si="0"/>
        <v>27</v>
      </c>
      <c r="B40" s="35" t="s">
        <v>15</v>
      </c>
      <c r="C40" s="38" t="s">
        <v>41</v>
      </c>
      <c r="D40" s="38">
        <v>0.92</v>
      </c>
      <c r="E40" s="36">
        <v>1098.21</v>
      </c>
      <c r="F40" s="30">
        <v>0.92</v>
      </c>
      <c r="G40" s="30">
        <v>1098.21</v>
      </c>
      <c r="H40" s="30"/>
    </row>
    <row r="41" spans="1:8" ht="12.75">
      <c r="A41" s="34">
        <f t="shared" si="0"/>
        <v>28</v>
      </c>
      <c r="B41" s="35" t="s">
        <v>16</v>
      </c>
      <c r="C41" s="38" t="s">
        <v>41</v>
      </c>
      <c r="D41" s="38">
        <v>0.99</v>
      </c>
      <c r="E41" s="36">
        <v>752.39</v>
      </c>
      <c r="F41" s="30">
        <v>0.99</v>
      </c>
      <c r="G41" s="30">
        <v>752.39</v>
      </c>
      <c r="H41" s="30"/>
    </row>
    <row r="42" spans="1:8" ht="12.75">
      <c r="A42" s="34">
        <f t="shared" si="0"/>
        <v>29</v>
      </c>
      <c r="B42" s="35" t="s">
        <v>17</v>
      </c>
      <c r="C42" s="38" t="s">
        <v>42</v>
      </c>
      <c r="D42" s="38">
        <v>0.71</v>
      </c>
      <c r="E42" s="36">
        <v>67.8</v>
      </c>
      <c r="F42" s="30">
        <v>0.71</v>
      </c>
      <c r="G42" s="30">
        <v>67.8</v>
      </c>
      <c r="H42" s="30"/>
    </row>
    <row r="43" spans="1:8" ht="25.5">
      <c r="A43" s="34">
        <f t="shared" si="0"/>
        <v>30</v>
      </c>
      <c r="B43" s="35" t="s">
        <v>18</v>
      </c>
      <c r="C43" s="38" t="s">
        <v>41</v>
      </c>
      <c r="D43" s="38">
        <v>0.0225</v>
      </c>
      <c r="E43" s="36">
        <v>17.1</v>
      </c>
      <c r="F43" s="30">
        <v>0.02</v>
      </c>
      <c r="G43" s="30">
        <v>15.2</v>
      </c>
      <c r="H43" s="30"/>
    </row>
    <row r="44" spans="1:8" ht="38.25">
      <c r="A44" s="34">
        <f t="shared" si="0"/>
        <v>31</v>
      </c>
      <c r="B44" s="35" t="s">
        <v>19</v>
      </c>
      <c r="C44" s="38" t="s">
        <v>41</v>
      </c>
      <c r="D44" s="38">
        <v>1.46</v>
      </c>
      <c r="E44" s="36">
        <v>2323.74</v>
      </c>
      <c r="F44" s="30">
        <f>0.73*2</f>
        <v>1.46</v>
      </c>
      <c r="G44" s="30">
        <f>1161.87*2</f>
        <v>2323.74</v>
      </c>
      <c r="H44" s="30"/>
    </row>
    <row r="45" spans="1:8" ht="25.5">
      <c r="A45" s="34">
        <f t="shared" si="0"/>
        <v>32</v>
      </c>
      <c r="B45" s="35" t="s">
        <v>20</v>
      </c>
      <c r="C45" s="38" t="s">
        <v>43</v>
      </c>
      <c r="D45" s="38">
        <v>0.08</v>
      </c>
      <c r="E45" s="36">
        <v>286.44</v>
      </c>
      <c r="F45" s="30">
        <v>0.08</v>
      </c>
      <c r="G45" s="30">
        <v>286.44</v>
      </c>
      <c r="H45" s="30"/>
    </row>
    <row r="46" spans="1:8" ht="25.5">
      <c r="A46" s="34">
        <f t="shared" si="0"/>
        <v>33</v>
      </c>
      <c r="B46" s="35" t="s">
        <v>21</v>
      </c>
      <c r="C46" s="38" t="s">
        <v>60</v>
      </c>
      <c r="D46" s="38">
        <v>0.02</v>
      </c>
      <c r="E46" s="36">
        <v>148.26</v>
      </c>
      <c r="F46" s="30">
        <v>0.02</v>
      </c>
      <c r="G46" s="30">
        <v>148.26</v>
      </c>
      <c r="H46" s="30"/>
    </row>
    <row r="47" spans="1:8" ht="76.5">
      <c r="A47" s="34">
        <f t="shared" si="0"/>
        <v>34</v>
      </c>
      <c r="B47" s="35" t="s">
        <v>57</v>
      </c>
      <c r="C47" s="38" t="s">
        <v>22</v>
      </c>
      <c r="D47" s="38">
        <v>68</v>
      </c>
      <c r="E47" s="36">
        <v>5340.68</v>
      </c>
      <c r="F47" s="30">
        <v>62</v>
      </c>
      <c r="G47" s="30">
        <f>(2670.34*2)-1205.96</f>
        <v>4134.72</v>
      </c>
      <c r="H47" s="30"/>
    </row>
    <row r="48" spans="1:8" ht="12.75">
      <c r="A48" s="34">
        <f t="shared" si="0"/>
        <v>35</v>
      </c>
      <c r="B48" s="43" t="s">
        <v>58</v>
      </c>
      <c r="C48" s="44"/>
      <c r="D48" s="44"/>
      <c r="E48" s="45">
        <f>SUM(E40:E47)</f>
        <v>10034.62</v>
      </c>
      <c r="F48" s="46"/>
      <c r="G48" s="46">
        <f>SUM(G40:G47)</f>
        <v>8826.76</v>
      </c>
      <c r="H48" s="46"/>
    </row>
    <row r="49" spans="1:8" ht="25.5">
      <c r="A49" s="34">
        <f t="shared" si="0"/>
        <v>36</v>
      </c>
      <c r="B49" s="43" t="s">
        <v>138</v>
      </c>
      <c r="C49" s="44"/>
      <c r="D49" s="44"/>
      <c r="E49" s="45"/>
      <c r="F49" s="46"/>
      <c r="G49" s="46"/>
      <c r="H49" s="46"/>
    </row>
    <row r="50" spans="1:8" ht="12.75">
      <c r="A50" s="34">
        <f t="shared" si="0"/>
        <v>37</v>
      </c>
      <c r="B50" s="35" t="s">
        <v>29</v>
      </c>
      <c r="C50" s="38"/>
      <c r="D50" s="38"/>
      <c r="E50" s="36"/>
      <c r="F50" s="30"/>
      <c r="G50" s="30"/>
      <c r="H50" s="30"/>
    </row>
    <row r="51" spans="1:8" ht="12.75">
      <c r="A51" s="34">
        <f t="shared" si="0"/>
        <v>38</v>
      </c>
      <c r="B51" s="35" t="s">
        <v>30</v>
      </c>
      <c r="C51" s="38" t="s">
        <v>23</v>
      </c>
      <c r="D51" s="38">
        <v>12</v>
      </c>
      <c r="E51" s="36">
        <v>641.04</v>
      </c>
      <c r="F51" s="30">
        <v>12</v>
      </c>
      <c r="G51" s="30">
        <f>53.42*12</f>
        <v>641.04</v>
      </c>
      <c r="H51" s="30"/>
    </row>
    <row r="52" spans="1:8" ht="12.75">
      <c r="A52" s="34">
        <f t="shared" si="0"/>
        <v>39</v>
      </c>
      <c r="B52" s="43" t="s">
        <v>58</v>
      </c>
      <c r="C52" s="44"/>
      <c r="D52" s="44"/>
      <c r="E52" s="45">
        <f>SUM(E51)</f>
        <v>641.04</v>
      </c>
      <c r="F52" s="46"/>
      <c r="G52" s="46">
        <f>SUM(G50:G51)</f>
        <v>641.04</v>
      </c>
      <c r="H52" s="46"/>
    </row>
    <row r="53" spans="1:8" ht="12.75">
      <c r="A53" s="34">
        <f t="shared" si="0"/>
        <v>40</v>
      </c>
      <c r="B53" s="43" t="s">
        <v>49</v>
      </c>
      <c r="C53" s="44"/>
      <c r="D53" s="44"/>
      <c r="E53" s="45"/>
      <c r="F53" s="46"/>
      <c r="G53" s="46"/>
      <c r="H53" s="46"/>
    </row>
    <row r="54" spans="1:8" ht="12.75">
      <c r="A54" s="34">
        <f t="shared" si="0"/>
        <v>41</v>
      </c>
      <c r="B54" s="35" t="s">
        <v>32</v>
      </c>
      <c r="C54" s="38" t="s">
        <v>33</v>
      </c>
      <c r="D54" s="38">
        <v>11984.4</v>
      </c>
      <c r="E54" s="36">
        <v>37271.48</v>
      </c>
      <c r="F54" s="30">
        <f>998.7*12</f>
        <v>11984.4</v>
      </c>
      <c r="G54" s="30">
        <f>3105.96*12</f>
        <v>37271.52</v>
      </c>
      <c r="H54" s="30"/>
    </row>
    <row r="55" spans="1:8" ht="38.25">
      <c r="A55" s="34">
        <f t="shared" si="0"/>
        <v>42</v>
      </c>
      <c r="B55" s="35" t="s">
        <v>34</v>
      </c>
      <c r="C55" s="38"/>
      <c r="D55" s="38">
        <v>12</v>
      </c>
      <c r="E55" s="36">
        <v>14570.52</v>
      </c>
      <c r="F55" s="30">
        <v>12</v>
      </c>
      <c r="G55" s="30">
        <f>1214.21*12</f>
        <v>14570.52</v>
      </c>
      <c r="H55" s="30"/>
    </row>
    <row r="56" spans="1:8" ht="25.5">
      <c r="A56" s="34">
        <f t="shared" si="0"/>
        <v>43</v>
      </c>
      <c r="B56" s="35" t="s">
        <v>56</v>
      </c>
      <c r="C56" s="38" t="s">
        <v>51</v>
      </c>
      <c r="D56" s="38">
        <v>11984.4</v>
      </c>
      <c r="E56" s="36">
        <v>27324.43</v>
      </c>
      <c r="F56" s="30">
        <f>998.7*12</f>
        <v>11984.4</v>
      </c>
      <c r="G56" s="30">
        <f>2277.04*12</f>
        <v>27324.48</v>
      </c>
      <c r="H56" s="30"/>
    </row>
    <row r="57" spans="1:8" ht="12.75">
      <c r="A57" s="34">
        <f t="shared" si="0"/>
        <v>44</v>
      </c>
      <c r="B57" s="43" t="s">
        <v>58</v>
      </c>
      <c r="C57" s="44"/>
      <c r="D57" s="44"/>
      <c r="E57" s="45">
        <f>SUM(E54:E56)</f>
        <v>79166.43</v>
      </c>
      <c r="F57" s="46"/>
      <c r="G57" s="46">
        <f>SUM(G54:G56)</f>
        <v>79166.52</v>
      </c>
      <c r="H57" s="46"/>
    </row>
    <row r="58" spans="1:8" ht="25.5">
      <c r="A58" s="34">
        <f t="shared" si="0"/>
        <v>45</v>
      </c>
      <c r="B58" s="43" t="s">
        <v>50</v>
      </c>
      <c r="C58" s="44"/>
      <c r="D58" s="44"/>
      <c r="E58" s="45"/>
      <c r="F58" s="46"/>
      <c r="G58" s="46"/>
      <c r="H58" s="46"/>
    </row>
    <row r="59" spans="1:8" ht="25.5">
      <c r="A59" s="34">
        <f t="shared" si="0"/>
        <v>46</v>
      </c>
      <c r="B59" s="35" t="s">
        <v>24</v>
      </c>
      <c r="C59" s="38" t="s">
        <v>40</v>
      </c>
      <c r="D59" s="38">
        <v>46.97</v>
      </c>
      <c r="E59" s="36">
        <v>13069.4</v>
      </c>
      <c r="F59" s="30">
        <v>46.97</v>
      </c>
      <c r="G59" s="30">
        <v>13069.4</v>
      </c>
      <c r="H59" s="30"/>
    </row>
    <row r="60" spans="1:8" ht="12.75">
      <c r="A60" s="34">
        <f t="shared" si="0"/>
        <v>47</v>
      </c>
      <c r="B60" s="35" t="s">
        <v>31</v>
      </c>
      <c r="C60" s="38" t="s">
        <v>0</v>
      </c>
      <c r="D60" s="38">
        <v>6</v>
      </c>
      <c r="E60" s="36">
        <v>269.46</v>
      </c>
      <c r="F60" s="30">
        <v>2.5</v>
      </c>
      <c r="G60" s="30">
        <v>112.28</v>
      </c>
      <c r="H60" s="30"/>
    </row>
    <row r="61" spans="1:8" ht="12.75">
      <c r="A61" s="34">
        <f t="shared" si="0"/>
        <v>48</v>
      </c>
      <c r="B61" s="35" t="s">
        <v>54</v>
      </c>
      <c r="C61" s="38" t="s">
        <v>0</v>
      </c>
      <c r="D61" s="38">
        <v>6</v>
      </c>
      <c r="E61" s="36">
        <v>279.96</v>
      </c>
      <c r="F61" s="30">
        <v>2.5</v>
      </c>
      <c r="G61" s="30">
        <v>116.65</v>
      </c>
      <c r="H61" s="30"/>
    </row>
    <row r="62" spans="1:8" ht="25.5">
      <c r="A62" s="34">
        <f t="shared" si="0"/>
        <v>49</v>
      </c>
      <c r="B62" s="35" t="s">
        <v>25</v>
      </c>
      <c r="C62" s="38" t="s">
        <v>53</v>
      </c>
      <c r="D62" s="38">
        <v>4.2</v>
      </c>
      <c r="E62" s="36">
        <v>11427.95</v>
      </c>
      <c r="F62" s="39">
        <f>4.2</f>
        <v>4.2</v>
      </c>
      <c r="G62" s="39">
        <f>11427.95</f>
        <v>11427.95</v>
      </c>
      <c r="H62" s="30"/>
    </row>
    <row r="63" spans="1:8" ht="25.5">
      <c r="A63" s="34">
        <f t="shared" si="0"/>
        <v>50</v>
      </c>
      <c r="B63" s="35" t="s">
        <v>26</v>
      </c>
      <c r="C63" s="38" t="s">
        <v>55</v>
      </c>
      <c r="D63" s="38">
        <v>4.7</v>
      </c>
      <c r="E63" s="36">
        <v>1018.4</v>
      </c>
      <c r="F63" s="39">
        <v>4.7</v>
      </c>
      <c r="G63" s="39">
        <v>1018.4</v>
      </c>
      <c r="H63" s="30"/>
    </row>
    <row r="64" spans="1:8" ht="12.75">
      <c r="A64" s="34">
        <f t="shared" si="0"/>
        <v>51</v>
      </c>
      <c r="B64" s="35" t="s">
        <v>27</v>
      </c>
      <c r="C64" s="38" t="s">
        <v>28</v>
      </c>
      <c r="D64" s="38">
        <v>2</v>
      </c>
      <c r="E64" s="36">
        <v>583.36</v>
      </c>
      <c r="F64" s="30">
        <v>0</v>
      </c>
      <c r="G64" s="30">
        <v>0</v>
      </c>
      <c r="H64" s="30"/>
    </row>
    <row r="65" spans="1:8" ht="12.75">
      <c r="A65" s="34">
        <f t="shared" si="0"/>
        <v>52</v>
      </c>
      <c r="B65" s="43" t="s">
        <v>58</v>
      </c>
      <c r="C65" s="44"/>
      <c r="D65" s="44"/>
      <c r="E65" s="45">
        <f>SUM(E59:E64)</f>
        <v>26648.53</v>
      </c>
      <c r="F65" s="46"/>
      <c r="G65" s="47">
        <f>SUM(G59:G64)</f>
        <v>25744.68</v>
      </c>
      <c r="H65" s="46"/>
    </row>
    <row r="66" spans="1:8" ht="29.25">
      <c r="A66" s="34">
        <f t="shared" si="0"/>
        <v>53</v>
      </c>
      <c r="B66" s="9" t="s">
        <v>59</v>
      </c>
      <c r="C66" s="9"/>
      <c r="D66" s="9"/>
      <c r="E66" s="9"/>
      <c r="F66" s="9"/>
      <c r="G66" s="9"/>
      <c r="H66" s="30"/>
    </row>
    <row r="67" spans="1:8" ht="15">
      <c r="A67" s="34">
        <f t="shared" si="0"/>
        <v>54</v>
      </c>
      <c r="B67" s="6" t="s">
        <v>44</v>
      </c>
      <c r="C67" s="1" t="s">
        <v>33</v>
      </c>
      <c r="D67" s="3">
        <v>11984.4</v>
      </c>
      <c r="E67" s="51">
        <v>44941.5</v>
      </c>
      <c r="F67" s="2">
        <f>998.7*12</f>
        <v>11984.4</v>
      </c>
      <c r="G67" s="50">
        <f>3745.13*12</f>
        <v>44941.56</v>
      </c>
      <c r="H67" s="30"/>
    </row>
    <row r="68" spans="1:8" ht="42.75">
      <c r="A68" s="34">
        <f t="shared" si="0"/>
        <v>55</v>
      </c>
      <c r="B68" s="37" t="s">
        <v>74</v>
      </c>
      <c r="C68" s="37"/>
      <c r="D68" s="37"/>
      <c r="E68" s="37"/>
      <c r="F68" s="37"/>
      <c r="G68" s="9"/>
      <c r="H68" s="30"/>
    </row>
    <row r="69" spans="1:9" ht="28.5">
      <c r="A69" s="34">
        <f t="shared" si="0"/>
        <v>56</v>
      </c>
      <c r="B69" s="7" t="s">
        <v>65</v>
      </c>
      <c r="C69" s="7"/>
      <c r="D69" s="7"/>
      <c r="E69" s="49">
        <f>E21+E26+E34+E38+E48+E52+E57+E65+E67</f>
        <v>338679.13</v>
      </c>
      <c r="F69" s="49"/>
      <c r="G69" s="50">
        <f>G21+G26+G34+G38+G48+G52+G57+G65+G67</f>
        <v>330197.99</v>
      </c>
      <c r="H69" s="53"/>
      <c r="I69" s="54"/>
    </row>
    <row r="70" spans="1:8" ht="28.5">
      <c r="A70" s="34">
        <f t="shared" si="0"/>
        <v>57</v>
      </c>
      <c r="B70" s="9" t="s">
        <v>63</v>
      </c>
      <c r="C70" s="9"/>
      <c r="D70" s="9"/>
      <c r="E70" s="9"/>
      <c r="F70" s="7"/>
      <c r="G70" s="9"/>
      <c r="H70" s="30"/>
    </row>
    <row r="71" spans="1:8" ht="28.5">
      <c r="A71" s="34">
        <f t="shared" si="0"/>
        <v>58</v>
      </c>
      <c r="B71" s="9" t="s">
        <v>73</v>
      </c>
      <c r="C71" s="9"/>
      <c r="D71" s="38"/>
      <c r="E71" s="38"/>
      <c r="F71" s="38"/>
      <c r="G71" s="40"/>
      <c r="H71" s="30"/>
    </row>
    <row r="72" spans="1:8" ht="15">
      <c r="A72" s="34">
        <f t="shared" si="0"/>
        <v>59</v>
      </c>
      <c r="B72" s="10" t="s">
        <v>76</v>
      </c>
      <c r="C72" s="11" t="s">
        <v>66</v>
      </c>
      <c r="D72" s="38"/>
      <c r="E72" s="30"/>
      <c r="F72" s="30">
        <v>0.4</v>
      </c>
      <c r="G72" s="41">
        <v>300.68</v>
      </c>
      <c r="H72" s="30"/>
    </row>
    <row r="73" spans="1:8" ht="15">
      <c r="A73" s="34">
        <f t="shared" si="0"/>
        <v>60</v>
      </c>
      <c r="B73" s="14" t="s">
        <v>72</v>
      </c>
      <c r="C73" s="11" t="s">
        <v>75</v>
      </c>
      <c r="D73" s="38"/>
      <c r="E73" s="30"/>
      <c r="F73" s="30">
        <v>0.5</v>
      </c>
      <c r="G73" s="41">
        <v>80</v>
      </c>
      <c r="H73" s="30"/>
    </row>
    <row r="74" spans="1:8" ht="15">
      <c r="A74" s="34">
        <f t="shared" si="0"/>
        <v>61</v>
      </c>
      <c r="B74" s="14" t="s">
        <v>71</v>
      </c>
      <c r="C74" s="11" t="s">
        <v>23</v>
      </c>
      <c r="D74" s="38"/>
      <c r="E74" s="30"/>
      <c r="F74" s="30">
        <v>2</v>
      </c>
      <c r="G74" s="41">
        <v>617.4</v>
      </c>
      <c r="H74" s="30"/>
    </row>
    <row r="75" spans="1:8" ht="15">
      <c r="A75" s="34">
        <f t="shared" si="0"/>
        <v>62</v>
      </c>
      <c r="B75" s="10" t="s">
        <v>67</v>
      </c>
      <c r="C75" s="11" t="s">
        <v>68</v>
      </c>
      <c r="D75" s="38"/>
      <c r="E75" s="30"/>
      <c r="F75" s="30">
        <v>20</v>
      </c>
      <c r="G75" s="41">
        <v>568.2</v>
      </c>
      <c r="H75" s="30"/>
    </row>
    <row r="76" spans="1:8" ht="15">
      <c r="A76" s="34">
        <f t="shared" si="0"/>
        <v>63</v>
      </c>
      <c r="B76" s="10" t="s">
        <v>70</v>
      </c>
      <c r="C76" s="11" t="s">
        <v>69</v>
      </c>
      <c r="D76" s="38"/>
      <c r="E76" s="30"/>
      <c r="F76" s="30">
        <v>1.5</v>
      </c>
      <c r="G76" s="42">
        <v>2468.97</v>
      </c>
      <c r="H76" s="30"/>
    </row>
    <row r="77" spans="1:8" ht="12.75">
      <c r="A77" s="34">
        <f t="shared" si="0"/>
        <v>64</v>
      </c>
      <c r="B77" s="15" t="s">
        <v>77</v>
      </c>
      <c r="C77" s="11" t="s">
        <v>78</v>
      </c>
      <c r="D77" s="38"/>
      <c r="E77" s="30"/>
      <c r="F77" s="30">
        <v>1</v>
      </c>
      <c r="G77" s="42">
        <v>416.54</v>
      </c>
      <c r="H77" s="30"/>
    </row>
    <row r="78" spans="1:8" ht="12.75">
      <c r="A78" s="34">
        <f t="shared" si="0"/>
        <v>65</v>
      </c>
      <c r="B78" s="15" t="s">
        <v>79</v>
      </c>
      <c r="C78" s="11" t="s">
        <v>23</v>
      </c>
      <c r="D78" s="38"/>
      <c r="E78" s="30"/>
      <c r="F78" s="30">
        <v>1</v>
      </c>
      <c r="G78" s="42">
        <v>419.84</v>
      </c>
      <c r="H78" s="30"/>
    </row>
    <row r="79" spans="1:8" ht="25.5">
      <c r="A79" s="34">
        <f t="shared" si="0"/>
        <v>66</v>
      </c>
      <c r="B79" s="15" t="s">
        <v>80</v>
      </c>
      <c r="C79" s="11" t="s">
        <v>81</v>
      </c>
      <c r="D79" s="38"/>
      <c r="E79" s="30"/>
      <c r="F79" s="30">
        <v>1.75</v>
      </c>
      <c r="G79" s="42">
        <v>325</v>
      </c>
      <c r="H79" s="30"/>
    </row>
    <row r="80" spans="1:8" ht="12.75">
      <c r="A80" s="34">
        <f>A79+1</f>
        <v>67</v>
      </c>
      <c r="B80" s="15" t="s">
        <v>82</v>
      </c>
      <c r="C80" s="11" t="s">
        <v>69</v>
      </c>
      <c r="D80" s="38"/>
      <c r="E80" s="30"/>
      <c r="F80" s="30">
        <v>2.5</v>
      </c>
      <c r="G80" s="42">
        <v>4375</v>
      </c>
      <c r="H80" s="30"/>
    </row>
    <row r="81" spans="1:8" ht="12.75">
      <c r="A81" s="55">
        <f>A80+1</f>
        <v>68</v>
      </c>
      <c r="B81" s="15" t="s">
        <v>83</v>
      </c>
      <c r="C81" s="11" t="s">
        <v>68</v>
      </c>
      <c r="D81" s="38"/>
      <c r="E81" s="30"/>
      <c r="F81" s="30">
        <v>117</v>
      </c>
      <c r="G81" s="42">
        <v>3323.99</v>
      </c>
      <c r="H81" s="30"/>
    </row>
    <row r="82" spans="1:8" ht="25.5">
      <c r="A82" s="55">
        <v>69</v>
      </c>
      <c r="B82" s="15" t="s">
        <v>84</v>
      </c>
      <c r="C82" s="11" t="s">
        <v>69</v>
      </c>
      <c r="D82" s="38"/>
      <c r="E82" s="30"/>
      <c r="F82" s="30">
        <v>2.5</v>
      </c>
      <c r="G82" s="42">
        <v>2500</v>
      </c>
      <c r="H82" s="30"/>
    </row>
    <row r="83" spans="1:8" ht="24">
      <c r="A83" s="55">
        <v>70</v>
      </c>
      <c r="B83" s="16" t="s">
        <v>86</v>
      </c>
      <c r="C83" s="17" t="s">
        <v>78</v>
      </c>
      <c r="D83" s="38"/>
      <c r="E83" s="30"/>
      <c r="F83" s="30">
        <v>4</v>
      </c>
      <c r="G83" s="42">
        <v>273.67</v>
      </c>
      <c r="H83" s="30"/>
    </row>
    <row r="84" spans="1:8" ht="12.75">
      <c r="A84" s="55">
        <v>71</v>
      </c>
      <c r="B84" s="18" t="s">
        <v>87</v>
      </c>
      <c r="C84" s="11" t="s">
        <v>88</v>
      </c>
      <c r="D84" s="38"/>
      <c r="E84" s="30"/>
      <c r="F84" s="30">
        <v>2</v>
      </c>
      <c r="G84" s="42">
        <v>343.57</v>
      </c>
      <c r="H84" s="30"/>
    </row>
    <row r="85" spans="1:8" ht="12.75">
      <c r="A85" s="55">
        <v>72</v>
      </c>
      <c r="B85" s="18" t="s">
        <v>89</v>
      </c>
      <c r="C85" s="11" t="s">
        <v>23</v>
      </c>
      <c r="D85" s="38"/>
      <c r="E85" s="30"/>
      <c r="F85" s="30">
        <v>1</v>
      </c>
      <c r="G85" s="42">
        <v>689.92</v>
      </c>
      <c r="H85" s="30"/>
    </row>
    <row r="86" spans="1:8" ht="27">
      <c r="A86" s="55">
        <v>73</v>
      </c>
      <c r="B86" s="19" t="s">
        <v>90</v>
      </c>
      <c r="C86" s="11"/>
      <c r="D86" s="38"/>
      <c r="E86" s="30"/>
      <c r="F86" s="30"/>
      <c r="G86" s="42"/>
      <c r="H86" s="30"/>
    </row>
    <row r="87" spans="1:8" ht="12.75">
      <c r="A87" s="55">
        <v>74</v>
      </c>
      <c r="B87" s="18" t="s">
        <v>91</v>
      </c>
      <c r="C87" s="11" t="s">
        <v>23</v>
      </c>
      <c r="D87" s="38"/>
      <c r="E87" s="30"/>
      <c r="F87" s="30">
        <v>1</v>
      </c>
      <c r="G87" s="42">
        <v>214.8</v>
      </c>
      <c r="H87" s="30"/>
    </row>
    <row r="88" spans="1:8" ht="24">
      <c r="A88" s="55">
        <v>75</v>
      </c>
      <c r="B88" s="16" t="s">
        <v>93</v>
      </c>
      <c r="C88" s="17" t="s">
        <v>78</v>
      </c>
      <c r="D88" s="38"/>
      <c r="E88" s="30"/>
      <c r="F88" s="30">
        <v>3</v>
      </c>
      <c r="G88" s="42">
        <v>205.25</v>
      </c>
      <c r="H88" s="30"/>
    </row>
    <row r="89" spans="1:8" ht="12.75">
      <c r="A89" s="34">
        <v>76</v>
      </c>
      <c r="B89" s="18" t="s">
        <v>87</v>
      </c>
      <c r="C89" s="11" t="s">
        <v>88</v>
      </c>
      <c r="D89" s="38"/>
      <c r="E89" s="30"/>
      <c r="F89" s="12">
        <v>2</v>
      </c>
      <c r="G89" s="8">
        <v>343.57</v>
      </c>
      <c r="H89" s="30"/>
    </row>
    <row r="90" spans="1:8" ht="12.75">
      <c r="A90" s="34">
        <v>77</v>
      </c>
      <c r="B90" s="18" t="s">
        <v>87</v>
      </c>
      <c r="C90" s="11" t="s">
        <v>88</v>
      </c>
      <c r="D90" s="38"/>
      <c r="E90" s="30"/>
      <c r="F90" s="30">
        <v>2</v>
      </c>
      <c r="G90" s="42">
        <v>356.78</v>
      </c>
      <c r="H90" s="30"/>
    </row>
    <row r="91" spans="1:8" ht="12.75">
      <c r="A91" s="34">
        <v>78</v>
      </c>
      <c r="B91" s="18" t="s">
        <v>92</v>
      </c>
      <c r="C91" s="11" t="s">
        <v>0</v>
      </c>
      <c r="D91" s="38"/>
      <c r="E91" s="30"/>
      <c r="F91" s="30">
        <v>0.25</v>
      </c>
      <c r="G91" s="42">
        <v>230.04</v>
      </c>
      <c r="H91" s="30"/>
    </row>
    <row r="92" spans="1:8" ht="12.75">
      <c r="A92" s="34">
        <v>79</v>
      </c>
      <c r="B92" s="18" t="s">
        <v>87</v>
      </c>
      <c r="C92" s="11" t="s">
        <v>88</v>
      </c>
      <c r="D92" s="38"/>
      <c r="E92" s="30"/>
      <c r="F92" s="30">
        <v>2</v>
      </c>
      <c r="G92" s="42">
        <v>330.36</v>
      </c>
      <c r="H92" s="30"/>
    </row>
    <row r="93" spans="1:8" ht="25.5">
      <c r="A93" s="34">
        <v>80</v>
      </c>
      <c r="B93" s="20" t="s">
        <v>85</v>
      </c>
      <c r="C93" s="1" t="s">
        <v>78</v>
      </c>
      <c r="D93" s="38"/>
      <c r="E93" s="30"/>
      <c r="F93" s="30">
        <v>8</v>
      </c>
      <c r="G93" s="42">
        <v>547.34</v>
      </c>
      <c r="H93" s="30"/>
    </row>
    <row r="94" spans="1:8" ht="12.75">
      <c r="A94" s="34">
        <v>81</v>
      </c>
      <c r="B94" s="18" t="s">
        <v>94</v>
      </c>
      <c r="C94" s="11" t="s">
        <v>23</v>
      </c>
      <c r="D94" s="38"/>
      <c r="E94" s="30"/>
      <c r="F94" s="30">
        <v>1</v>
      </c>
      <c r="G94" s="42">
        <v>160.34</v>
      </c>
      <c r="H94" s="30"/>
    </row>
    <row r="95" spans="1:8" ht="25.5">
      <c r="A95" s="34">
        <v>82</v>
      </c>
      <c r="B95" s="18" t="s">
        <v>95</v>
      </c>
      <c r="C95" s="11" t="s">
        <v>23</v>
      </c>
      <c r="D95" s="38"/>
      <c r="E95" s="30"/>
      <c r="F95" s="30">
        <v>1</v>
      </c>
      <c r="G95" s="42">
        <v>159.26</v>
      </c>
      <c r="H95" s="30"/>
    </row>
    <row r="96" spans="1:8" ht="12.75">
      <c r="A96" s="34">
        <v>83</v>
      </c>
      <c r="B96" s="18" t="s">
        <v>96</v>
      </c>
      <c r="C96" s="11" t="s">
        <v>23</v>
      </c>
      <c r="D96" s="38"/>
      <c r="E96" s="30"/>
      <c r="F96" s="30">
        <v>1</v>
      </c>
      <c r="G96" s="42">
        <v>253</v>
      </c>
      <c r="H96" s="30"/>
    </row>
    <row r="97" spans="1:8" ht="12.75">
      <c r="A97" s="34">
        <v>84</v>
      </c>
      <c r="B97" s="18" t="s">
        <v>97</v>
      </c>
      <c r="C97" s="11" t="s">
        <v>23</v>
      </c>
      <c r="D97" s="38"/>
      <c r="E97" s="30"/>
      <c r="F97" s="30">
        <v>1</v>
      </c>
      <c r="G97" s="42">
        <v>100</v>
      </c>
      <c r="H97" s="30"/>
    </row>
    <row r="98" spans="1:8" ht="12.75">
      <c r="A98" s="34">
        <v>85</v>
      </c>
      <c r="B98" s="18" t="s">
        <v>87</v>
      </c>
      <c r="C98" s="11" t="s">
        <v>88</v>
      </c>
      <c r="D98" s="38"/>
      <c r="E98" s="30"/>
      <c r="F98" s="30">
        <v>2</v>
      </c>
      <c r="G98" s="42">
        <v>356.78</v>
      </c>
      <c r="H98" s="30"/>
    </row>
    <row r="99" spans="1:8" ht="25.5">
      <c r="A99" s="34">
        <v>86</v>
      </c>
      <c r="B99" s="20" t="s">
        <v>98</v>
      </c>
      <c r="C99" s="1" t="s">
        <v>78</v>
      </c>
      <c r="D99" s="38"/>
      <c r="E99" s="30"/>
      <c r="F99" s="30">
        <v>6</v>
      </c>
      <c r="G99" s="42">
        <v>410.51</v>
      </c>
      <c r="H99" s="30"/>
    </row>
    <row r="100" spans="1:8" ht="12.75">
      <c r="A100" s="34">
        <v>87</v>
      </c>
      <c r="B100" s="22" t="s">
        <v>99</v>
      </c>
      <c r="C100" s="11"/>
      <c r="D100" s="38"/>
      <c r="E100" s="30"/>
      <c r="F100" s="30"/>
      <c r="G100" s="42"/>
      <c r="H100" s="30"/>
    </row>
    <row r="101" spans="1:8" ht="25.5">
      <c r="A101" s="34">
        <v>88</v>
      </c>
      <c r="B101" s="18" t="s">
        <v>102</v>
      </c>
      <c r="C101" s="11"/>
      <c r="D101" s="38"/>
      <c r="E101" s="30"/>
      <c r="F101" s="30">
        <v>1</v>
      </c>
      <c r="G101" s="42">
        <v>181.19</v>
      </c>
      <c r="H101" s="30"/>
    </row>
    <row r="102" spans="1:8" ht="45">
      <c r="A102" s="34">
        <v>89</v>
      </c>
      <c r="B102" s="4" t="s">
        <v>100</v>
      </c>
      <c r="C102" s="1" t="s">
        <v>55</v>
      </c>
      <c r="D102" s="38"/>
      <c r="E102" s="30"/>
      <c r="F102" s="30">
        <v>2.35</v>
      </c>
      <c r="G102" s="42">
        <v>509.2</v>
      </c>
      <c r="H102" s="30"/>
    </row>
    <row r="103" spans="1:8" ht="12.75">
      <c r="A103" s="34">
        <v>90</v>
      </c>
      <c r="B103" s="18" t="s">
        <v>101</v>
      </c>
      <c r="C103" s="11" t="s">
        <v>23</v>
      </c>
      <c r="D103" s="30"/>
      <c r="E103" s="30"/>
      <c r="F103" s="30">
        <v>1</v>
      </c>
      <c r="G103" s="42">
        <v>36</v>
      </c>
      <c r="H103" s="30"/>
    </row>
    <row r="104" spans="1:8" ht="12.75">
      <c r="A104" s="34">
        <v>91</v>
      </c>
      <c r="B104" s="18" t="s">
        <v>103</v>
      </c>
      <c r="C104" s="11" t="s">
        <v>23</v>
      </c>
      <c r="D104" s="30"/>
      <c r="E104" s="30"/>
      <c r="F104" s="30">
        <v>2</v>
      </c>
      <c r="G104" s="42">
        <v>0</v>
      </c>
      <c r="H104" s="30"/>
    </row>
    <row r="105" spans="1:8" ht="12.75">
      <c r="A105" s="34">
        <v>92</v>
      </c>
      <c r="B105" s="18" t="s">
        <v>70</v>
      </c>
      <c r="C105" s="11" t="s">
        <v>69</v>
      </c>
      <c r="D105" s="30"/>
      <c r="E105" s="30"/>
      <c r="F105" s="30">
        <v>1</v>
      </c>
      <c r="G105" s="42">
        <v>1645.98</v>
      </c>
      <c r="H105" s="30"/>
    </row>
    <row r="106" spans="1:8" ht="25.5">
      <c r="A106" s="34">
        <v>93</v>
      </c>
      <c r="B106" s="18" t="s">
        <v>104</v>
      </c>
      <c r="C106" s="11" t="s">
        <v>69</v>
      </c>
      <c r="D106" s="30"/>
      <c r="E106" s="30"/>
      <c r="F106" s="30">
        <v>1.5</v>
      </c>
      <c r="G106" s="42">
        <v>1936.01</v>
      </c>
      <c r="H106" s="30"/>
    </row>
    <row r="107" spans="1:8" ht="12.75">
      <c r="A107" s="34">
        <v>94</v>
      </c>
      <c r="B107" s="18" t="s">
        <v>87</v>
      </c>
      <c r="C107" s="11" t="s">
        <v>88</v>
      </c>
      <c r="D107" s="30"/>
      <c r="E107" s="30"/>
      <c r="F107" s="30">
        <v>2</v>
      </c>
      <c r="G107" s="42">
        <v>343.57</v>
      </c>
      <c r="H107" s="30"/>
    </row>
    <row r="108" spans="1:8" ht="25.5">
      <c r="A108" s="34">
        <v>95</v>
      </c>
      <c r="B108" s="20" t="s">
        <v>105</v>
      </c>
      <c r="C108" s="1" t="s">
        <v>78</v>
      </c>
      <c r="D108" s="30"/>
      <c r="E108" s="30"/>
      <c r="F108" s="30">
        <v>6</v>
      </c>
      <c r="G108" s="42">
        <v>410.51</v>
      </c>
      <c r="H108" s="30"/>
    </row>
    <row r="109" spans="1:8" ht="12.75">
      <c r="A109" s="34">
        <v>96</v>
      </c>
      <c r="B109" s="21" t="s">
        <v>106</v>
      </c>
      <c r="C109" s="1"/>
      <c r="D109" s="30"/>
      <c r="E109" s="30"/>
      <c r="F109" s="30"/>
      <c r="G109" s="42"/>
      <c r="H109" s="30"/>
    </row>
    <row r="110" spans="1:8" ht="12.75">
      <c r="A110" s="34">
        <v>97</v>
      </c>
      <c r="B110" s="20" t="s">
        <v>107</v>
      </c>
      <c r="C110" s="1" t="s">
        <v>23</v>
      </c>
      <c r="D110" s="30"/>
      <c r="E110" s="30"/>
      <c r="F110" s="30">
        <v>1</v>
      </c>
      <c r="G110" s="42">
        <v>945.45</v>
      </c>
      <c r="H110" s="30"/>
    </row>
    <row r="111" spans="1:8" ht="25.5">
      <c r="A111" s="34">
        <v>98</v>
      </c>
      <c r="B111" s="23" t="s">
        <v>108</v>
      </c>
      <c r="C111" s="24" t="s">
        <v>33</v>
      </c>
      <c r="D111" s="30"/>
      <c r="E111" s="30"/>
      <c r="F111" s="30">
        <v>1.44</v>
      </c>
      <c r="G111" s="42">
        <v>373.82</v>
      </c>
      <c r="H111" s="30"/>
    </row>
    <row r="112" spans="1:8" ht="12.75">
      <c r="A112" s="34">
        <v>99</v>
      </c>
      <c r="B112" s="25" t="s">
        <v>109</v>
      </c>
      <c r="C112" s="24"/>
      <c r="D112" s="30"/>
      <c r="E112" s="30"/>
      <c r="F112" s="30"/>
      <c r="G112" s="42">
        <v>0</v>
      </c>
      <c r="H112" s="30"/>
    </row>
    <row r="113" spans="1:8" ht="12.75">
      <c r="A113" s="34">
        <v>100</v>
      </c>
      <c r="B113" s="23" t="s">
        <v>110</v>
      </c>
      <c r="C113" s="24" t="s">
        <v>23</v>
      </c>
      <c r="D113" s="30"/>
      <c r="E113" s="30"/>
      <c r="F113" s="30">
        <v>1</v>
      </c>
      <c r="G113" s="42">
        <v>997.5</v>
      </c>
      <c r="H113" s="30"/>
    </row>
    <row r="114" spans="1:8" ht="12.75">
      <c r="A114" s="34">
        <v>101</v>
      </c>
      <c r="B114" s="23" t="s">
        <v>111</v>
      </c>
      <c r="C114" s="24" t="s">
        <v>112</v>
      </c>
      <c r="D114" s="30"/>
      <c r="E114" s="30"/>
      <c r="F114" s="30">
        <v>2</v>
      </c>
      <c r="G114" s="42">
        <v>130</v>
      </c>
      <c r="H114" s="30"/>
    </row>
    <row r="115" spans="1:8" ht="12.75">
      <c r="A115" s="34">
        <v>102</v>
      </c>
      <c r="B115" s="18" t="s">
        <v>87</v>
      </c>
      <c r="C115" s="11" t="s">
        <v>88</v>
      </c>
      <c r="D115" s="30"/>
      <c r="E115" s="30"/>
      <c r="F115" s="30">
        <v>2</v>
      </c>
      <c r="G115" s="42">
        <v>343.57</v>
      </c>
      <c r="H115" s="30"/>
    </row>
    <row r="116" spans="1:8" ht="25.5">
      <c r="A116" s="34">
        <v>103</v>
      </c>
      <c r="B116" s="20" t="s">
        <v>113</v>
      </c>
      <c r="C116" s="1" t="s">
        <v>78</v>
      </c>
      <c r="D116" s="30"/>
      <c r="E116" s="30"/>
      <c r="F116" s="30">
        <v>8</v>
      </c>
      <c r="G116" s="42">
        <v>547.34</v>
      </c>
      <c r="H116" s="30"/>
    </row>
    <row r="117" spans="1:8" ht="12.75">
      <c r="A117" s="34">
        <v>104</v>
      </c>
      <c r="B117" s="15" t="s">
        <v>120</v>
      </c>
      <c r="C117" s="11" t="s">
        <v>68</v>
      </c>
      <c r="D117" s="30"/>
      <c r="E117" s="30"/>
      <c r="F117" s="30">
        <v>8</v>
      </c>
      <c r="G117" s="42">
        <v>227.28</v>
      </c>
      <c r="H117" s="30"/>
    </row>
    <row r="118" spans="1:8" ht="25.5">
      <c r="A118" s="34">
        <v>105</v>
      </c>
      <c r="B118" s="26" t="s">
        <v>114</v>
      </c>
      <c r="C118" s="11"/>
      <c r="D118" s="30"/>
      <c r="E118" s="30"/>
      <c r="F118" s="30"/>
      <c r="G118" s="42"/>
      <c r="H118" s="30"/>
    </row>
    <row r="119" spans="1:8" ht="12.75">
      <c r="A119" s="34">
        <v>106</v>
      </c>
      <c r="B119" s="21" t="s">
        <v>115</v>
      </c>
      <c r="C119" s="1"/>
      <c r="D119" s="30"/>
      <c r="E119" s="30"/>
      <c r="F119" s="30"/>
      <c r="G119" s="42"/>
      <c r="H119" s="30"/>
    </row>
    <row r="120" spans="1:8" ht="25.5">
      <c r="A120" s="34">
        <v>107</v>
      </c>
      <c r="B120" s="23" t="s">
        <v>118</v>
      </c>
      <c r="C120" s="24" t="s">
        <v>23</v>
      </c>
      <c r="D120" s="30"/>
      <c r="E120" s="30"/>
      <c r="F120" s="30">
        <v>1</v>
      </c>
      <c r="G120" s="42">
        <v>197.48</v>
      </c>
      <c r="H120" s="30"/>
    </row>
    <row r="121" spans="1:8" ht="12.75">
      <c r="A121" s="34">
        <v>108</v>
      </c>
      <c r="B121" s="23" t="s">
        <v>119</v>
      </c>
      <c r="C121" s="24" t="s">
        <v>66</v>
      </c>
      <c r="D121" s="30"/>
      <c r="E121" s="30"/>
      <c r="F121" s="30">
        <v>0.063</v>
      </c>
      <c r="G121" s="42">
        <v>22.01</v>
      </c>
      <c r="H121" s="30"/>
    </row>
    <row r="122" spans="1:8" ht="12.75">
      <c r="A122" s="34">
        <v>109</v>
      </c>
      <c r="B122" s="23" t="s">
        <v>116</v>
      </c>
      <c r="C122" s="24" t="s">
        <v>23</v>
      </c>
      <c r="D122" s="30"/>
      <c r="E122" s="30"/>
      <c r="F122" s="30">
        <v>1</v>
      </c>
      <c r="G122" s="30">
        <v>170</v>
      </c>
      <c r="H122" s="30"/>
    </row>
    <row r="123" spans="1:8" ht="12.75">
      <c r="A123" s="34">
        <v>110</v>
      </c>
      <c r="B123" s="23" t="s">
        <v>117</v>
      </c>
      <c r="C123" s="24" t="s">
        <v>23</v>
      </c>
      <c r="D123" s="30"/>
      <c r="E123" s="30"/>
      <c r="F123" s="30">
        <v>1</v>
      </c>
      <c r="G123" s="30">
        <v>176.4</v>
      </c>
      <c r="H123" s="30"/>
    </row>
    <row r="124" spans="1:8" ht="14.25">
      <c r="A124" s="34">
        <v>111</v>
      </c>
      <c r="B124" s="5" t="s">
        <v>58</v>
      </c>
      <c r="C124" s="30"/>
      <c r="D124" s="30"/>
      <c r="E124" s="30"/>
      <c r="F124" s="30"/>
      <c r="G124" s="46">
        <f>SUM(G72:G123)</f>
        <v>29564.12</v>
      </c>
      <c r="H124" s="48"/>
    </row>
    <row r="125" spans="1:8" ht="14.25">
      <c r="A125" s="34">
        <v>112</v>
      </c>
      <c r="B125" s="13" t="s">
        <v>64</v>
      </c>
      <c r="C125" s="30"/>
      <c r="D125" s="30"/>
      <c r="E125" s="30"/>
      <c r="F125" s="30"/>
      <c r="G125" s="52">
        <f>G69+G124</f>
        <v>359762.11</v>
      </c>
      <c r="H125" s="48"/>
    </row>
  </sheetData>
  <sheetProtection/>
  <mergeCells count="11">
    <mergeCell ref="F10:G11"/>
    <mergeCell ref="A11:A12"/>
    <mergeCell ref="H11:H12"/>
    <mergeCell ref="B5:G5"/>
    <mergeCell ref="B8:G8"/>
    <mergeCell ref="B2:G2"/>
    <mergeCell ref="B3:G3"/>
    <mergeCell ref="B4:G4"/>
    <mergeCell ref="B7:G7"/>
    <mergeCell ref="C10:C12"/>
    <mergeCell ref="D10:E11"/>
  </mergeCells>
  <printOptions/>
  <pageMargins left="0.7086614173228347" right="0.7086614173228347" top="0.7480314960629921" bottom="0.7480314960629921" header="0.31496062992125984" footer="0.31496062992125984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Людмила</cp:lastModifiedBy>
  <cp:lastPrinted>2019-03-18T09:12:07Z</cp:lastPrinted>
  <dcterms:created xsi:type="dcterms:W3CDTF">2017-05-10T20:19:00Z</dcterms:created>
  <dcterms:modified xsi:type="dcterms:W3CDTF">2019-03-21T13:16:18Z</dcterms:modified>
  <cp:category/>
  <cp:version/>
  <cp:contentType/>
  <cp:contentStatus/>
</cp:coreProperties>
</file>