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0"/>
  </bookViews>
  <sheets>
    <sheet name="ГОД18" sheetId="1" r:id="rId1"/>
  </sheets>
  <definedNames/>
  <calcPr fullCalcOnLoad="1" fullPrecision="0"/>
</workbook>
</file>

<file path=xl/sharedStrings.xml><?xml version="1.0" encoding="utf-8"?>
<sst xmlns="http://schemas.openxmlformats.org/spreadsheetml/2006/main" count="192" uniqueCount="131">
  <si>
    <t>м3</t>
  </si>
  <si>
    <t xml:space="preserve">Влажная протирка перил </t>
  </si>
  <si>
    <t>Мытье окон на л/клетках (с 1-ой стороны.)</t>
  </si>
  <si>
    <t>Влажная протирка почтовых ящиков</t>
  </si>
  <si>
    <t xml:space="preserve">Дезинфекция контейнеров </t>
  </si>
  <si>
    <t>10 шт</t>
  </si>
  <si>
    <t>Сдвигание снега по территории с усовершенствованным покрытием (асфальт)</t>
  </si>
  <si>
    <t xml:space="preserve">Очистка территории от наледи (входные площадки, контейнерная, лестница)  </t>
  </si>
  <si>
    <t>Пескопосыпка территории (асфальт и прочие замощения)</t>
  </si>
  <si>
    <t xml:space="preserve">песок </t>
  </si>
  <si>
    <t xml:space="preserve">Механизированная уборка дворовой территории </t>
  </si>
  <si>
    <t>маш/час</t>
  </si>
  <si>
    <t>Осмотр кровли металлической</t>
  </si>
  <si>
    <t>Осмотр внутренней и наружной отделки</t>
  </si>
  <si>
    <t>Осмотр деревянных конструкций стропил</t>
  </si>
  <si>
    <t>Осмотр оконных и дверных заполнений (прим)</t>
  </si>
  <si>
    <t>Осмотр электросетей, электрооборудования на л/клетках</t>
  </si>
  <si>
    <t>Осмотр вводно-распределительных электрических щитов</t>
  </si>
  <si>
    <t>1 канал</t>
  </si>
  <si>
    <t>шт</t>
  </si>
  <si>
    <t>Промывка системы центрального отопления</t>
  </si>
  <si>
    <t>Гидравлическое испытание трубопроводов
системы отопления</t>
  </si>
  <si>
    <t>Спуск и наполнение системы центрального отопления водой без осмотра</t>
  </si>
  <si>
    <t>Ликвидация  воздушных пробок в стояках</t>
  </si>
  <si>
    <t>1шт</t>
  </si>
  <si>
    <t>Электроснабжение</t>
  </si>
  <si>
    <t>Снятие показаний электросчетчика</t>
  </si>
  <si>
    <t>вода для промывки системы отопления</t>
  </si>
  <si>
    <t>Аварийное обслуживание</t>
  </si>
  <si>
    <t>1 м2</t>
  </si>
  <si>
    <t xml:space="preserve">Техническое обслуживание узлов коммерческого учета тепловой энергии и теплоносителя ГВС </t>
  </si>
  <si>
    <t xml:space="preserve"> Сбор, транспортировка, утилизация   отходов —ТБО </t>
  </si>
  <si>
    <t>100 м2</t>
  </si>
  <si>
    <t>1000 м2</t>
  </si>
  <si>
    <t xml:space="preserve">100 м3 </t>
  </si>
  <si>
    <t>Затраты управления МКД</t>
  </si>
  <si>
    <t xml:space="preserve">I.  Санитарное   содержаннию  помещений общего пользования.  </t>
  </si>
  <si>
    <t>II. Уборка  земельного участка летняя.</t>
  </si>
  <si>
    <t>III. Уборка  земельного участка зимняя.</t>
  </si>
  <si>
    <t xml:space="preserve"> IV. Работы по обеспечению вывоза бытовых отходов</t>
  </si>
  <si>
    <t xml:space="preserve">V. Проведение технических осмотров и мелкий ремонт </t>
  </si>
  <si>
    <t>VI. Содержание иных элементов общего имущества</t>
  </si>
  <si>
    <t>VII.     Прочие  услуги</t>
  </si>
  <si>
    <t>VIII. Подготовка многоквартирного дома к сезонной эксплуатации.</t>
  </si>
  <si>
    <t>руб.</t>
  </si>
  <si>
    <t>Влажное подметание лестничных площадок, маршей и коридоров</t>
  </si>
  <si>
    <t>Мытье л/клеток, маршей, коридоров</t>
  </si>
  <si>
    <t>10 м2</t>
  </si>
  <si>
    <t>Уборка газонов, в. т.ч. спортивной и детской площадоки</t>
  </si>
  <si>
    <t>1000м2</t>
  </si>
  <si>
    <t>Осмотр систем центрального отопления и
 ГВС в начале и конце отопительного периода</t>
  </si>
  <si>
    <t>Проверка технического состояния вентиляционных каналов в эксплуатируемых зданиях от всех видов нагревательных и отопительных приборов независимо от вида топлива и назначения вентиляции.</t>
  </si>
  <si>
    <t>Влажная протирка дверей входных (с 2-х стор.)</t>
  </si>
  <si>
    <t xml:space="preserve">отвод воды </t>
  </si>
  <si>
    <t>100 м3
здания</t>
  </si>
  <si>
    <t>Подметание свежего снега с усовершенствованным  покрытием (тротуар, входные площадки, контейнерная)</t>
  </si>
  <si>
    <t>Техническое обслуживание внутренних сетей водопровода и канализации.</t>
  </si>
  <si>
    <t>100 лест</t>
  </si>
  <si>
    <t>100 шт</t>
  </si>
  <si>
    <t>100 м п</t>
  </si>
  <si>
    <t>1000 м3
здания</t>
  </si>
  <si>
    <t>Итого:</t>
  </si>
  <si>
    <t>Работы по результатам осмотров и заявкам   населения</t>
  </si>
  <si>
    <t>Всего  затрат за отчетный период</t>
  </si>
  <si>
    <t>Подметание территории с усовершенствованным  покрытием (тротуар, входные площадки, контейнер- ная)</t>
  </si>
  <si>
    <r>
      <t xml:space="preserve">IX.  Услуги по управлению </t>
    </r>
    <r>
      <rPr>
        <b/>
        <i/>
        <sz val="10"/>
        <rFont val="Times New Roman"/>
        <family val="1"/>
      </rPr>
      <t>Многоквартирном домом</t>
    </r>
  </si>
  <si>
    <t>замена пружин входной тамбурной двери 1под.</t>
  </si>
  <si>
    <t>очистка кровли от снега</t>
  </si>
  <si>
    <t>100м2</t>
  </si>
  <si>
    <t>работа спец техники автовышка по уборки снега с кровли</t>
  </si>
  <si>
    <t>м\час</t>
  </si>
  <si>
    <t xml:space="preserve"> Сбор, транспортировка, утилизация   отходов —КГО </t>
  </si>
  <si>
    <t>ИТОГО управление и  содержание  (без НДС)</t>
  </si>
  <si>
    <t>Резерв средств на непредвиденные работы на расчетно-плановый период ( руб)</t>
  </si>
  <si>
    <t>петля (проушины)  на кровлю</t>
  </si>
  <si>
    <t>восстановление изоляции в системе отопления УРСА (рулон 7м2)</t>
  </si>
  <si>
    <t>м2</t>
  </si>
  <si>
    <t>работа спецтехники ГОН "Северный город"</t>
  </si>
  <si>
    <t>очистка козырьков и кровли от снега</t>
  </si>
  <si>
    <t>замена ламп лом (1,2 под) янв-март</t>
  </si>
  <si>
    <t>замена ламп ЛОН (1,2 под)</t>
  </si>
  <si>
    <t>смена трансформатора тока , отсоединение и присоединение жил  до 4 мм (без стоимости трансформаторов)</t>
  </si>
  <si>
    <t>стоимость трансформаторов Т-0,66 100\5 кл 0,5  пластик</t>
  </si>
  <si>
    <t>отсоединение  жил до 4 мм</t>
  </si>
  <si>
    <t>присоединение жил до 4 мм</t>
  </si>
  <si>
    <t>отсоединение  жил до 50 мм</t>
  </si>
  <si>
    <t xml:space="preserve"> присоединение жил до 50 мм</t>
  </si>
  <si>
    <t>отсоединение  алюминевых шин</t>
  </si>
  <si>
    <t>присоединение алюминевых шин</t>
  </si>
  <si>
    <t xml:space="preserve">песок в песочницу </t>
  </si>
  <si>
    <t>замена ламп лом (1,2 под) апрель-июнь</t>
  </si>
  <si>
    <t>замена ламп лом (1,2 под) июль-сентябрь</t>
  </si>
  <si>
    <t>замена ламп лом (1,2 под) октябрь</t>
  </si>
  <si>
    <t>сварочные работы 1 под.(перила)</t>
  </si>
  <si>
    <t>работа спец техники МТЗ-82 по доставке сварочного аппарата</t>
  </si>
  <si>
    <t>Подключение и отключение сварочного аппарата</t>
  </si>
  <si>
    <t>ручная сварка стыковых соединений</t>
  </si>
  <si>
    <t>м</t>
  </si>
  <si>
    <t>работа спец техники МТЗ-82 по уборке дворовой территории от снега</t>
  </si>
  <si>
    <t>ремонт и изоляция труб Б5 и Б7</t>
  </si>
  <si>
    <t>замена шарового крана 50мм</t>
  </si>
  <si>
    <t>материалы</t>
  </si>
  <si>
    <t>шаровый кран 50 мм</t>
  </si>
  <si>
    <t>изовер</t>
  </si>
  <si>
    <t>пластины</t>
  </si>
  <si>
    <t>восстановление разрушенной изоляция труб (изовер)</t>
  </si>
  <si>
    <t>смена вентиля ХВС кв 15</t>
  </si>
  <si>
    <t>смена вентиля</t>
  </si>
  <si>
    <t>стоимость вентиля 15 мм</t>
  </si>
  <si>
    <t xml:space="preserve">замена ламп ЛОН </t>
  </si>
  <si>
    <t>замена ламп лон ноябрь</t>
  </si>
  <si>
    <t xml:space="preserve">О ВЫПОЛНЕНИИ  УСЛОВИЙ  ДОГОВОРА  УПРАВЛЕНИЯ  </t>
  </si>
  <si>
    <t>за период с 01.01.2018 г. по 31.12.2018  г.</t>
  </si>
  <si>
    <t xml:space="preserve">     Работы  и  услуги  по  содержанию  и  ремонту</t>
  </si>
  <si>
    <t>общего  имущества  в  Многоквартирном  доме</t>
  </si>
  <si>
    <t>МНОГОКВАРТИРНЫМ  ДОМОМ  ПЕР.БОЛЬНИЧНЫЙ, д.7</t>
  </si>
  <si>
    <t>№</t>
  </si>
  <si>
    <t xml:space="preserve">Наименование работ и услуг в соответствии с утвержденными Перечнями работ и услуг, предоставляемым Управляющей организацией </t>
  </si>
  <si>
    <t>Ед. изм. физических объемов</t>
  </si>
  <si>
    <t xml:space="preserve">Запланировано работ по Договору </t>
  </si>
  <si>
    <t>Фактически выполнено работ и услуг, подтвержденных актами выполненных работ и услуг</t>
  </si>
  <si>
    <t xml:space="preserve">Примечания,  </t>
  </si>
  <si>
    <t>п/п</t>
  </si>
  <si>
    <t xml:space="preserve">по Договору за отчетный период, </t>
  </si>
  <si>
    <t>причины отклонения от плана</t>
  </si>
  <si>
    <t>состав работ, фактические сроки оказания, иные сведения</t>
  </si>
  <si>
    <t>Кол-во</t>
  </si>
  <si>
    <t>Стоимость, руб.</t>
  </si>
  <si>
    <t>49.04</t>
  </si>
  <si>
    <t>102.04</t>
  </si>
  <si>
    <t>ОТЧЕТ  УПРАВЛЯЮЩЕЙ  ОРГАНИЗАЦИИ  ООО « Приоритет 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</si>
</sst>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;[Red]0.00"/>
    <numFmt numFmtId="175" formatCode="0.0000"/>
    <numFmt numFmtId="176" formatCode="0.00000000"/>
    <numFmt numFmtId="177" formatCode="0.0000000"/>
    <numFmt numFmtId="178" formatCode="0.000000"/>
    <numFmt numFmtId="179" formatCode="0.00000"/>
    <numFmt numFmtId="180" formatCode="0.000;[Red]0.000"/>
    <numFmt numFmtId="181" formatCode="0.0000000000"/>
    <numFmt numFmtId="182" formatCode="0.000000000"/>
    <numFmt numFmtId="183" formatCode="#,##0.000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49" fontId="19" fillId="0" borderId="10" xfId="52" applyNumberFormat="1" applyFont="1" applyFill="1" applyBorder="1" applyAlignment="1" applyProtection="1">
      <alignment horizontal="left" vertical="top" wrapText="1"/>
      <protection hidden="1"/>
    </xf>
    <xf numFmtId="2" fontId="19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0" fillId="24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wrapText="1"/>
    </xf>
    <xf numFmtId="2" fontId="20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wrapText="1"/>
    </xf>
    <xf numFmtId="4" fontId="19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right" vertical="center" wrapText="1"/>
    </xf>
    <xf numFmtId="0" fontId="20" fillId="25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2" fontId="20" fillId="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 horizontal="center" wrapText="1"/>
    </xf>
    <xf numFmtId="2" fontId="20" fillId="0" borderId="10" xfId="0" applyNumberFormat="1" applyFont="1" applyFill="1" applyBorder="1" applyAlignment="1">
      <alignment horizontal="left" wrapText="1"/>
    </xf>
    <xf numFmtId="2" fontId="20" fillId="0" borderId="10" xfId="0" applyNumberFormat="1" applyFont="1" applyFill="1" applyBorder="1" applyAlignment="1">
      <alignment wrapText="1"/>
    </xf>
    <xf numFmtId="2" fontId="19" fillId="0" borderId="10" xfId="0" applyNumberFormat="1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FF950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I112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9.125" style="28" customWidth="1"/>
    <col min="2" max="2" width="41.125" style="28" customWidth="1"/>
    <col min="3" max="8" width="14.75390625" style="28" customWidth="1"/>
    <col min="9" max="16384" width="9.125" style="28" customWidth="1"/>
  </cols>
  <sheetData>
    <row r="2" spans="2:7" ht="12.75">
      <c r="B2" s="54" t="s">
        <v>130</v>
      </c>
      <c r="C2" s="54"/>
      <c r="D2" s="54"/>
      <c r="E2" s="54"/>
      <c r="F2" s="54"/>
      <c r="G2" s="54"/>
    </row>
    <row r="3" spans="2:7" ht="12.75">
      <c r="B3" s="54" t="s">
        <v>111</v>
      </c>
      <c r="C3" s="54"/>
      <c r="D3" s="54"/>
      <c r="E3" s="54"/>
      <c r="F3" s="54"/>
      <c r="G3" s="54"/>
    </row>
    <row r="4" spans="2:7" ht="12.75">
      <c r="B4" s="55" t="s">
        <v>115</v>
      </c>
      <c r="C4" s="55"/>
      <c r="D4" s="55"/>
      <c r="E4" s="55"/>
      <c r="F4" s="55"/>
      <c r="G4" s="55"/>
    </row>
    <row r="5" spans="2:7" ht="12.75">
      <c r="B5" s="54" t="s">
        <v>112</v>
      </c>
      <c r="C5" s="54"/>
      <c r="D5" s="54"/>
      <c r="E5" s="54"/>
      <c r="F5" s="54"/>
      <c r="G5" s="54"/>
    </row>
    <row r="7" spans="2:7" ht="12.75">
      <c r="B7" s="54" t="s">
        <v>113</v>
      </c>
      <c r="C7" s="54"/>
      <c r="D7" s="54"/>
      <c r="E7" s="54"/>
      <c r="F7" s="54"/>
      <c r="G7" s="54"/>
    </row>
    <row r="8" spans="2:7" ht="12.75">
      <c r="B8" s="54" t="s">
        <v>114</v>
      </c>
      <c r="C8" s="54"/>
      <c r="D8" s="54"/>
      <c r="E8" s="54"/>
      <c r="F8" s="54"/>
      <c r="G8" s="54"/>
    </row>
    <row r="10" spans="1:8" ht="52.5" customHeight="1">
      <c r="A10" s="29" t="s">
        <v>116</v>
      </c>
      <c r="B10" s="1" t="s">
        <v>117</v>
      </c>
      <c r="C10" s="45" t="s">
        <v>118</v>
      </c>
      <c r="D10" s="48" t="s">
        <v>119</v>
      </c>
      <c r="E10" s="49"/>
      <c r="F10" s="48" t="s">
        <v>120</v>
      </c>
      <c r="G10" s="49"/>
      <c r="H10" s="1" t="s">
        <v>121</v>
      </c>
    </row>
    <row r="11" spans="1:8" ht="22.5" customHeight="1">
      <c r="A11" s="52" t="s">
        <v>122</v>
      </c>
      <c r="B11" s="1" t="s">
        <v>123</v>
      </c>
      <c r="C11" s="46"/>
      <c r="D11" s="50"/>
      <c r="E11" s="51"/>
      <c r="F11" s="50"/>
      <c r="G11" s="51"/>
      <c r="H11" s="45" t="s">
        <v>124</v>
      </c>
    </row>
    <row r="12" spans="1:8" ht="40.5" customHeight="1">
      <c r="A12" s="53"/>
      <c r="B12" s="1" t="s">
        <v>125</v>
      </c>
      <c r="C12" s="47"/>
      <c r="D12" s="1" t="s">
        <v>126</v>
      </c>
      <c r="E12" s="1" t="s">
        <v>127</v>
      </c>
      <c r="F12" s="1" t="s">
        <v>126</v>
      </c>
      <c r="G12" s="1" t="s">
        <v>127</v>
      </c>
      <c r="H12" s="47"/>
    </row>
    <row r="13" spans="1:8" ht="12.75">
      <c r="A13" s="30">
        <v>1</v>
      </c>
      <c r="B13" s="30">
        <v>2</v>
      </c>
      <c r="C13" s="30">
        <v>3</v>
      </c>
      <c r="D13" s="30">
        <v>4</v>
      </c>
      <c r="E13" s="30">
        <v>5</v>
      </c>
      <c r="F13" s="30">
        <v>6</v>
      </c>
      <c r="G13" s="30">
        <v>7</v>
      </c>
      <c r="H13" s="30">
        <v>8</v>
      </c>
    </row>
    <row r="14" spans="1:9" ht="25.5">
      <c r="A14" s="27">
        <v>1</v>
      </c>
      <c r="B14" s="23" t="s">
        <v>36</v>
      </c>
      <c r="C14" s="23"/>
      <c r="D14" s="23"/>
      <c r="E14" s="24"/>
      <c r="F14" s="24"/>
      <c r="G14" s="24"/>
      <c r="H14" s="10"/>
      <c r="I14" s="31"/>
    </row>
    <row r="15" spans="1:9" ht="25.5">
      <c r="A15" s="27">
        <f>A14+1</f>
        <v>2</v>
      </c>
      <c r="B15" s="5" t="s">
        <v>45</v>
      </c>
      <c r="C15" s="2" t="s">
        <v>32</v>
      </c>
      <c r="D15" s="7">
        <v>144.6</v>
      </c>
      <c r="E15" s="7">
        <v>33247.35</v>
      </c>
      <c r="F15" s="7">
        <f>12.05*12</f>
        <v>144.6</v>
      </c>
      <c r="G15" s="7">
        <f>2771.38*12</f>
        <v>33256.56</v>
      </c>
      <c r="H15" s="39"/>
      <c r="I15" s="31"/>
    </row>
    <row r="16" spans="1:9" ht="12.75">
      <c r="A16" s="27">
        <f aca="true" t="shared" si="0" ref="A16:A79">A15+1</f>
        <v>3</v>
      </c>
      <c r="B16" s="5" t="s">
        <v>46</v>
      </c>
      <c r="C16" s="2" t="s">
        <v>32</v>
      </c>
      <c r="D16" s="7">
        <v>16.7</v>
      </c>
      <c r="E16" s="7">
        <v>11036.66</v>
      </c>
      <c r="F16" s="7">
        <f>1.39*12</f>
        <v>16.68</v>
      </c>
      <c r="G16" s="7">
        <f>919.72*12</f>
        <v>11036.64</v>
      </c>
      <c r="H16" s="39"/>
      <c r="I16" s="31"/>
    </row>
    <row r="17" spans="1:9" ht="12.75">
      <c r="A17" s="27">
        <f t="shared" si="0"/>
        <v>4</v>
      </c>
      <c r="B17" s="6" t="s">
        <v>52</v>
      </c>
      <c r="C17" s="2" t="s">
        <v>32</v>
      </c>
      <c r="D17" s="7">
        <v>0.6</v>
      </c>
      <c r="E17" s="7">
        <v>34.16</v>
      </c>
      <c r="F17" s="7">
        <f>0.29*2</f>
        <v>0.58</v>
      </c>
      <c r="G17" s="7">
        <f>16.85*2</f>
        <v>33.7</v>
      </c>
      <c r="H17" s="39"/>
      <c r="I17" s="31"/>
    </row>
    <row r="18" spans="1:9" ht="12.75">
      <c r="A18" s="27">
        <f t="shared" si="0"/>
        <v>5</v>
      </c>
      <c r="B18" s="6" t="s">
        <v>1</v>
      </c>
      <c r="C18" s="2" t="s">
        <v>32</v>
      </c>
      <c r="D18" s="7">
        <v>0.2</v>
      </c>
      <c r="E18" s="7" t="s">
        <v>128</v>
      </c>
      <c r="F18" s="7">
        <f>0.01*12</f>
        <v>0.12</v>
      </c>
      <c r="G18" s="7">
        <f>2.86*12</f>
        <v>34.32</v>
      </c>
      <c r="H18" s="39"/>
      <c r="I18" s="31"/>
    </row>
    <row r="19" spans="1:9" ht="12.75">
      <c r="A19" s="27">
        <f t="shared" si="0"/>
        <v>6</v>
      </c>
      <c r="B19" s="5" t="s">
        <v>2</v>
      </c>
      <c r="C19" s="2" t="s">
        <v>47</v>
      </c>
      <c r="D19" s="7">
        <v>0.8</v>
      </c>
      <c r="E19" s="7">
        <v>167.38</v>
      </c>
      <c r="F19" s="7">
        <v>0.8</v>
      </c>
      <c r="G19" s="7">
        <v>167.4</v>
      </c>
      <c r="H19" s="39"/>
      <c r="I19" s="31"/>
    </row>
    <row r="20" spans="1:9" ht="12.75">
      <c r="A20" s="27">
        <f t="shared" si="0"/>
        <v>7</v>
      </c>
      <c r="B20" s="5" t="s">
        <v>3</v>
      </c>
      <c r="C20" s="2" t="s">
        <v>32</v>
      </c>
      <c r="D20" s="7">
        <v>0.4</v>
      </c>
      <c r="E20" s="7" t="s">
        <v>129</v>
      </c>
      <c r="F20" s="7">
        <f>0.03*12</f>
        <v>0.36</v>
      </c>
      <c r="G20" s="7">
        <f>8.5*12</f>
        <v>102</v>
      </c>
      <c r="H20" s="39"/>
      <c r="I20" s="31"/>
    </row>
    <row r="21" spans="1:9" ht="12.75">
      <c r="A21" s="27">
        <f t="shared" si="0"/>
        <v>8</v>
      </c>
      <c r="B21" s="25" t="s">
        <v>61</v>
      </c>
      <c r="C21" s="2"/>
      <c r="D21" s="7"/>
      <c r="E21" s="38">
        <f>SUM(E15:E20)</f>
        <v>44485.55</v>
      </c>
      <c r="F21" s="38"/>
      <c r="G21" s="38">
        <f>SUM(G15:G20)</f>
        <v>44630.62</v>
      </c>
      <c r="H21" s="37"/>
      <c r="I21" s="31"/>
    </row>
    <row r="22" spans="1:9" ht="12.75">
      <c r="A22" s="27">
        <f t="shared" si="0"/>
        <v>9</v>
      </c>
      <c r="B22" s="23" t="s">
        <v>37</v>
      </c>
      <c r="C22" s="24"/>
      <c r="D22" s="40"/>
      <c r="E22" s="40"/>
      <c r="F22" s="40"/>
      <c r="G22" s="40"/>
      <c r="H22" s="39"/>
      <c r="I22" s="31"/>
    </row>
    <row r="23" spans="1:9" ht="38.25">
      <c r="A23" s="27">
        <f t="shared" si="0"/>
        <v>10</v>
      </c>
      <c r="B23" s="8" t="s">
        <v>64</v>
      </c>
      <c r="C23" s="2" t="s">
        <v>33</v>
      </c>
      <c r="D23" s="7">
        <v>8.8</v>
      </c>
      <c r="E23" s="7">
        <v>2998.6</v>
      </c>
      <c r="F23" s="7">
        <f>1.47*6</f>
        <v>8.82</v>
      </c>
      <c r="G23" s="7">
        <f>498.64*6</f>
        <v>2991.84</v>
      </c>
      <c r="H23" s="39"/>
      <c r="I23" s="31"/>
    </row>
    <row r="24" spans="1:9" ht="25.5">
      <c r="A24" s="27">
        <f t="shared" si="0"/>
        <v>11</v>
      </c>
      <c r="B24" s="5" t="s">
        <v>48</v>
      </c>
      <c r="C24" s="2" t="s">
        <v>49</v>
      </c>
      <c r="D24" s="7">
        <v>31.2</v>
      </c>
      <c r="E24" s="7">
        <v>6378.2</v>
      </c>
      <c r="F24" s="7">
        <f>5.2*6</f>
        <v>31.2</v>
      </c>
      <c r="G24" s="7">
        <f>1063.04*6</f>
        <v>6378.24</v>
      </c>
      <c r="H24" s="39"/>
      <c r="I24" s="31"/>
    </row>
    <row r="25" spans="1:9" ht="12.75">
      <c r="A25" s="27">
        <f t="shared" si="0"/>
        <v>12</v>
      </c>
      <c r="B25" s="8" t="s">
        <v>4</v>
      </c>
      <c r="C25" s="2" t="s">
        <v>5</v>
      </c>
      <c r="D25" s="7">
        <v>0.2</v>
      </c>
      <c r="E25" s="7">
        <v>82.1</v>
      </c>
      <c r="F25" s="7">
        <v>0.2</v>
      </c>
      <c r="G25" s="7">
        <v>82.1</v>
      </c>
      <c r="H25" s="39"/>
      <c r="I25" s="31"/>
    </row>
    <row r="26" spans="1:9" ht="12.75">
      <c r="A26" s="27">
        <f t="shared" si="0"/>
        <v>13</v>
      </c>
      <c r="B26" s="25" t="s">
        <v>61</v>
      </c>
      <c r="C26" s="2"/>
      <c r="D26" s="7"/>
      <c r="E26" s="38">
        <f>SUM(E23:E25)</f>
        <v>9458.9</v>
      </c>
      <c r="F26" s="38"/>
      <c r="G26" s="38">
        <f>SUM(G23:G25)</f>
        <v>9452.18</v>
      </c>
      <c r="H26" s="37"/>
      <c r="I26" s="31"/>
    </row>
    <row r="27" spans="1:9" ht="12.75">
      <c r="A27" s="27">
        <f t="shared" si="0"/>
        <v>14</v>
      </c>
      <c r="B27" s="23" t="s">
        <v>38</v>
      </c>
      <c r="C27" s="24"/>
      <c r="D27" s="40"/>
      <c r="E27" s="40"/>
      <c r="F27" s="40"/>
      <c r="G27" s="40"/>
      <c r="H27" s="39"/>
      <c r="I27" s="31"/>
    </row>
    <row r="28" spans="1:9" ht="38.25">
      <c r="A28" s="27">
        <f t="shared" si="0"/>
        <v>15</v>
      </c>
      <c r="B28" s="8" t="s">
        <v>55</v>
      </c>
      <c r="C28" s="2" t="s">
        <v>33</v>
      </c>
      <c r="D28" s="7">
        <v>8.8</v>
      </c>
      <c r="E28" s="7">
        <v>4066.58</v>
      </c>
      <c r="F28" s="7">
        <f>1.47*6</f>
        <v>8.82</v>
      </c>
      <c r="G28" s="7">
        <f>676.23*6</f>
        <v>4057.38</v>
      </c>
      <c r="H28" s="39"/>
      <c r="I28" s="31"/>
    </row>
    <row r="29" spans="1:9" ht="25.5">
      <c r="A29" s="27">
        <f t="shared" si="0"/>
        <v>16</v>
      </c>
      <c r="B29" s="6" t="s">
        <v>6</v>
      </c>
      <c r="C29" s="2" t="s">
        <v>49</v>
      </c>
      <c r="D29" s="7">
        <v>3.4</v>
      </c>
      <c r="E29" s="7">
        <v>9376.45</v>
      </c>
      <c r="F29" s="7">
        <f>0.57*6</f>
        <v>3.42</v>
      </c>
      <c r="G29" s="7">
        <f>1571.93*6</f>
        <v>9431.58</v>
      </c>
      <c r="H29" s="39"/>
      <c r="I29" s="31"/>
    </row>
    <row r="30" spans="1:9" ht="25.5">
      <c r="A30" s="27">
        <f t="shared" si="0"/>
        <v>17</v>
      </c>
      <c r="B30" s="9" t="s">
        <v>7</v>
      </c>
      <c r="C30" s="2" t="s">
        <v>49</v>
      </c>
      <c r="D30" s="7">
        <v>1</v>
      </c>
      <c r="E30" s="7">
        <v>7915.6</v>
      </c>
      <c r="F30" s="7">
        <f>0.17*6</f>
        <v>1.02</v>
      </c>
      <c r="G30" s="7">
        <f>1293.9*6</f>
        <v>7763.4</v>
      </c>
      <c r="H30" s="39"/>
      <c r="I30" s="31"/>
    </row>
    <row r="31" spans="1:9" ht="25.5">
      <c r="A31" s="27">
        <f t="shared" si="0"/>
        <v>18</v>
      </c>
      <c r="B31" s="9" t="s">
        <v>8</v>
      </c>
      <c r="C31" s="2" t="s">
        <v>49</v>
      </c>
      <c r="D31" s="7">
        <v>3.4</v>
      </c>
      <c r="E31" s="7">
        <v>1911.7</v>
      </c>
      <c r="F31" s="7">
        <f>0.57*6</f>
        <v>3.42</v>
      </c>
      <c r="G31" s="7">
        <f>320.48*6</f>
        <v>1922.88</v>
      </c>
      <c r="H31" s="39"/>
      <c r="I31" s="31"/>
    </row>
    <row r="32" spans="1:9" ht="12.75">
      <c r="A32" s="27">
        <f t="shared" si="0"/>
        <v>19</v>
      </c>
      <c r="B32" s="9" t="s">
        <v>9</v>
      </c>
      <c r="C32" s="2" t="s">
        <v>0</v>
      </c>
      <c r="D32" s="7">
        <v>0.4</v>
      </c>
      <c r="E32" s="7">
        <v>391.6</v>
      </c>
      <c r="F32" s="7">
        <f>0.07*6</f>
        <v>0.42</v>
      </c>
      <c r="G32" s="7">
        <f>68.53*6</f>
        <v>411.18</v>
      </c>
      <c r="H32" s="39"/>
      <c r="I32" s="31"/>
    </row>
    <row r="33" spans="1:9" ht="12.75">
      <c r="A33" s="27">
        <f t="shared" si="0"/>
        <v>20</v>
      </c>
      <c r="B33" s="6" t="s">
        <v>10</v>
      </c>
      <c r="C33" s="2" t="s">
        <v>11</v>
      </c>
      <c r="D33" s="7">
        <v>4</v>
      </c>
      <c r="E33" s="7">
        <v>5162.7</v>
      </c>
      <c r="F33" s="7">
        <v>5</v>
      </c>
      <c r="G33" s="7">
        <f>1290.67*F33</f>
        <v>6453.35</v>
      </c>
      <c r="H33" s="39"/>
      <c r="I33" s="31"/>
    </row>
    <row r="34" spans="1:9" ht="12.75">
      <c r="A34" s="27">
        <f t="shared" si="0"/>
        <v>21</v>
      </c>
      <c r="B34" s="25" t="s">
        <v>61</v>
      </c>
      <c r="C34" s="2"/>
      <c r="D34" s="7"/>
      <c r="E34" s="38">
        <f>SUM(E28:E33)</f>
        <v>28824.63</v>
      </c>
      <c r="F34" s="38"/>
      <c r="G34" s="38">
        <f>SUM(G28:G33)</f>
        <v>30039.77</v>
      </c>
      <c r="H34" s="37"/>
      <c r="I34" s="31"/>
    </row>
    <row r="35" spans="1:9" ht="25.5">
      <c r="A35" s="27">
        <f t="shared" si="0"/>
        <v>22</v>
      </c>
      <c r="B35" s="23" t="s">
        <v>39</v>
      </c>
      <c r="C35" s="23"/>
      <c r="D35" s="40"/>
      <c r="E35" s="40"/>
      <c r="F35" s="40"/>
      <c r="G35" s="40"/>
      <c r="H35" s="39"/>
      <c r="I35" s="31"/>
    </row>
    <row r="36" spans="1:9" ht="25.5">
      <c r="A36" s="27">
        <f t="shared" si="0"/>
        <v>23</v>
      </c>
      <c r="B36" s="6" t="s">
        <v>31</v>
      </c>
      <c r="C36" s="2" t="s">
        <v>0</v>
      </c>
      <c r="D36" s="7">
        <v>183</v>
      </c>
      <c r="E36" s="7">
        <v>79310.4</v>
      </c>
      <c r="F36" s="7">
        <v>167.8</v>
      </c>
      <c r="G36" s="7">
        <v>72722.84</v>
      </c>
      <c r="H36" s="39"/>
      <c r="I36" s="31"/>
    </row>
    <row r="37" spans="1:9" ht="25.5">
      <c r="A37" s="27">
        <f t="shared" si="0"/>
        <v>24</v>
      </c>
      <c r="B37" s="6" t="s">
        <v>71</v>
      </c>
      <c r="C37" s="2" t="s">
        <v>0</v>
      </c>
      <c r="D37" s="7">
        <v>36</v>
      </c>
      <c r="E37" s="7">
        <v>15602</v>
      </c>
      <c r="F37" s="7">
        <f>3*10</f>
        <v>30</v>
      </c>
      <c r="G37" s="7">
        <f>1300.17*10</f>
        <v>13001.7</v>
      </c>
      <c r="H37" s="39"/>
      <c r="I37" s="31"/>
    </row>
    <row r="38" spans="1:9" ht="12.75">
      <c r="A38" s="27">
        <f t="shared" si="0"/>
        <v>25</v>
      </c>
      <c r="B38" s="25" t="s">
        <v>61</v>
      </c>
      <c r="C38" s="2"/>
      <c r="D38" s="7"/>
      <c r="E38" s="38">
        <f>SUM(E36:E37)</f>
        <v>94912.4</v>
      </c>
      <c r="F38" s="38"/>
      <c r="G38" s="38">
        <f>SUM(G36:G37)</f>
        <v>85724.54</v>
      </c>
      <c r="H38" s="37"/>
      <c r="I38" s="31"/>
    </row>
    <row r="39" spans="1:9" ht="25.5">
      <c r="A39" s="27">
        <f t="shared" si="0"/>
        <v>26</v>
      </c>
      <c r="B39" s="24" t="s">
        <v>40</v>
      </c>
      <c r="C39" s="24"/>
      <c r="D39" s="40"/>
      <c r="E39" s="40"/>
      <c r="F39" s="40"/>
      <c r="G39" s="40"/>
      <c r="H39" s="39"/>
      <c r="I39" s="31"/>
    </row>
    <row r="40" spans="1:9" ht="12.75">
      <c r="A40" s="27">
        <f t="shared" si="0"/>
        <v>27</v>
      </c>
      <c r="B40" s="8" t="s">
        <v>12</v>
      </c>
      <c r="C40" s="2" t="s">
        <v>33</v>
      </c>
      <c r="D40" s="7">
        <v>0.9</v>
      </c>
      <c r="E40" s="7">
        <v>1122.1</v>
      </c>
      <c r="F40" s="7">
        <v>0.94</v>
      </c>
      <c r="G40" s="7">
        <v>1122.09</v>
      </c>
      <c r="H40" s="39"/>
      <c r="I40" s="31"/>
    </row>
    <row r="41" spans="1:9" ht="12.75">
      <c r="A41" s="27">
        <f t="shared" si="0"/>
        <v>28</v>
      </c>
      <c r="B41" s="8" t="s">
        <v>13</v>
      </c>
      <c r="C41" s="2" t="s">
        <v>33</v>
      </c>
      <c r="D41" s="7">
        <v>1.3</v>
      </c>
      <c r="E41" s="7">
        <v>988</v>
      </c>
      <c r="F41" s="7">
        <v>1.3</v>
      </c>
      <c r="G41" s="7">
        <v>987.99</v>
      </c>
      <c r="H41" s="39"/>
      <c r="I41" s="31"/>
    </row>
    <row r="42" spans="1:9" ht="12.75">
      <c r="A42" s="27">
        <f t="shared" si="0"/>
        <v>29</v>
      </c>
      <c r="B42" s="6" t="s">
        <v>14</v>
      </c>
      <c r="C42" s="2" t="s">
        <v>34</v>
      </c>
      <c r="D42" s="7">
        <v>0.7</v>
      </c>
      <c r="E42" s="7">
        <v>69.7</v>
      </c>
      <c r="F42" s="7">
        <v>0.73</v>
      </c>
      <c r="G42" s="7">
        <v>69.71</v>
      </c>
      <c r="H42" s="39"/>
      <c r="I42" s="31"/>
    </row>
    <row r="43" spans="1:9" ht="12.75">
      <c r="A43" s="27">
        <f t="shared" si="0"/>
        <v>30</v>
      </c>
      <c r="B43" s="6" t="s">
        <v>15</v>
      </c>
      <c r="C43" s="2" t="str">
        <f>C41</f>
        <v>1000 м2</v>
      </c>
      <c r="D43" s="7">
        <v>0</v>
      </c>
      <c r="E43" s="7">
        <v>17.1</v>
      </c>
      <c r="F43" s="7">
        <v>0.02</v>
      </c>
      <c r="G43" s="7">
        <v>15.2</v>
      </c>
      <c r="H43" s="39"/>
      <c r="I43" s="31"/>
    </row>
    <row r="44" spans="1:9" ht="25.5">
      <c r="A44" s="27">
        <f t="shared" si="0"/>
        <v>31</v>
      </c>
      <c r="B44" s="5" t="s">
        <v>50</v>
      </c>
      <c r="C44" s="2" t="s">
        <v>49</v>
      </c>
      <c r="D44" s="7">
        <v>1.5</v>
      </c>
      <c r="E44" s="7">
        <v>2387.4</v>
      </c>
      <c r="F44" s="7">
        <f>0.75*2</f>
        <v>1.5</v>
      </c>
      <c r="G44" s="7">
        <f>1193.7*2</f>
        <v>2387.4</v>
      </c>
      <c r="H44" s="39"/>
      <c r="I44" s="31"/>
    </row>
    <row r="45" spans="1:9" ht="25.5">
      <c r="A45" s="27">
        <f t="shared" si="0"/>
        <v>32</v>
      </c>
      <c r="B45" s="8" t="s">
        <v>16</v>
      </c>
      <c r="C45" s="2" t="s">
        <v>57</v>
      </c>
      <c r="D45" s="7">
        <v>0.1</v>
      </c>
      <c r="E45" s="7">
        <v>286.4</v>
      </c>
      <c r="F45" s="7">
        <v>0.08</v>
      </c>
      <c r="G45" s="7">
        <v>286.44</v>
      </c>
      <c r="H45" s="39"/>
      <c r="I45" s="31"/>
    </row>
    <row r="46" spans="1:9" ht="25.5">
      <c r="A46" s="27">
        <f t="shared" si="0"/>
        <v>33</v>
      </c>
      <c r="B46" s="8" t="s">
        <v>17</v>
      </c>
      <c r="C46" s="2" t="s">
        <v>58</v>
      </c>
      <c r="D46" s="7">
        <v>0</v>
      </c>
      <c r="E46" s="7">
        <v>148.3</v>
      </c>
      <c r="F46" s="7">
        <v>0.02</v>
      </c>
      <c r="G46" s="7">
        <v>148.26</v>
      </c>
      <c r="H46" s="39"/>
      <c r="I46" s="31"/>
    </row>
    <row r="47" spans="1:9" ht="63.75">
      <c r="A47" s="27">
        <f t="shared" si="0"/>
        <v>34</v>
      </c>
      <c r="B47" s="5" t="s">
        <v>51</v>
      </c>
      <c r="C47" s="2" t="s">
        <v>18</v>
      </c>
      <c r="D47" s="7">
        <v>48</v>
      </c>
      <c r="E47" s="7">
        <v>4134.7</v>
      </c>
      <c r="F47" s="7">
        <f>24*2</f>
        <v>48</v>
      </c>
      <c r="G47" s="7">
        <f>(2067.36*2)-775.26</f>
        <v>3359.46</v>
      </c>
      <c r="H47" s="39"/>
      <c r="I47" s="31"/>
    </row>
    <row r="48" spans="1:9" ht="12.75">
      <c r="A48" s="27">
        <f t="shared" si="0"/>
        <v>35</v>
      </c>
      <c r="B48" s="25" t="s">
        <v>61</v>
      </c>
      <c r="C48" s="2"/>
      <c r="D48" s="7"/>
      <c r="E48" s="38">
        <f>SUM(E40:E47)</f>
        <v>9153.7</v>
      </c>
      <c r="F48" s="38"/>
      <c r="G48" s="38">
        <f>SUM(G40:G47)</f>
        <v>8376.55</v>
      </c>
      <c r="H48" s="37"/>
      <c r="I48" s="31"/>
    </row>
    <row r="49" spans="1:9" ht="25.5">
      <c r="A49" s="27">
        <f t="shared" si="0"/>
        <v>36</v>
      </c>
      <c r="B49" s="23" t="s">
        <v>41</v>
      </c>
      <c r="C49" s="23"/>
      <c r="D49" s="40"/>
      <c r="E49" s="40"/>
      <c r="F49" s="40"/>
      <c r="G49" s="40"/>
      <c r="H49" s="39"/>
      <c r="I49" s="31"/>
    </row>
    <row r="50" spans="1:9" ht="12.75">
      <c r="A50" s="27">
        <f t="shared" si="0"/>
        <v>37</v>
      </c>
      <c r="B50" s="11" t="s">
        <v>25</v>
      </c>
      <c r="C50" s="2"/>
      <c r="D50" s="7"/>
      <c r="E50" s="7"/>
      <c r="F50" s="7"/>
      <c r="G50" s="7"/>
      <c r="H50" s="39"/>
      <c r="I50" s="31"/>
    </row>
    <row r="51" spans="1:9" ht="12.75">
      <c r="A51" s="27">
        <f t="shared" si="0"/>
        <v>38</v>
      </c>
      <c r="B51" s="5" t="s">
        <v>26</v>
      </c>
      <c r="C51" s="2" t="s">
        <v>19</v>
      </c>
      <c r="D51" s="7">
        <v>12</v>
      </c>
      <c r="E51" s="7">
        <v>641</v>
      </c>
      <c r="F51" s="7">
        <v>12</v>
      </c>
      <c r="G51" s="7">
        <f>53.42*12</f>
        <v>641.04</v>
      </c>
      <c r="H51" s="39"/>
      <c r="I51" s="31"/>
    </row>
    <row r="52" spans="1:9" ht="12.75">
      <c r="A52" s="27">
        <f t="shared" si="0"/>
        <v>39</v>
      </c>
      <c r="B52" s="23" t="s">
        <v>42</v>
      </c>
      <c r="C52" s="23"/>
      <c r="D52" s="41"/>
      <c r="E52" s="41"/>
      <c r="F52" s="41"/>
      <c r="G52" s="41"/>
      <c r="H52" s="39"/>
      <c r="I52" s="31"/>
    </row>
    <row r="53" spans="1:9" ht="12.75">
      <c r="A53" s="27">
        <f t="shared" si="0"/>
        <v>40</v>
      </c>
      <c r="B53" s="5" t="s">
        <v>28</v>
      </c>
      <c r="C53" s="2" t="s">
        <v>29</v>
      </c>
      <c r="D53" s="7">
        <v>12264</v>
      </c>
      <c r="E53" s="7">
        <v>38141</v>
      </c>
      <c r="F53" s="7">
        <f>1022*12</f>
        <v>12264</v>
      </c>
      <c r="G53" s="7">
        <f>3178.42*12</f>
        <v>38141.04</v>
      </c>
      <c r="H53" s="39"/>
      <c r="I53" s="31"/>
    </row>
    <row r="54" spans="1:9" ht="38.25">
      <c r="A54" s="27">
        <f t="shared" si="0"/>
        <v>41</v>
      </c>
      <c r="B54" s="8" t="s">
        <v>30</v>
      </c>
      <c r="C54" s="2"/>
      <c r="D54" s="7">
        <v>12</v>
      </c>
      <c r="E54" s="7">
        <v>14570.5</v>
      </c>
      <c r="F54" s="7">
        <v>12</v>
      </c>
      <c r="G54" s="7">
        <f>1214.21*12</f>
        <v>14570.52</v>
      </c>
      <c r="H54" s="39"/>
      <c r="I54" s="31"/>
    </row>
    <row r="55" spans="1:9" ht="25.5">
      <c r="A55" s="27">
        <f t="shared" si="0"/>
        <v>42</v>
      </c>
      <c r="B55" s="8" t="s">
        <v>56</v>
      </c>
      <c r="C55" s="2" t="s">
        <v>44</v>
      </c>
      <c r="D55" s="7">
        <v>12264</v>
      </c>
      <c r="E55" s="7">
        <v>27961.9</v>
      </c>
      <c r="F55" s="7">
        <f>1022*12</f>
        <v>12264</v>
      </c>
      <c r="G55" s="7">
        <f>2330.16*12</f>
        <v>27961.92</v>
      </c>
      <c r="H55" s="39"/>
      <c r="I55" s="31"/>
    </row>
    <row r="56" spans="1:9" ht="12.75">
      <c r="A56" s="27">
        <f t="shared" si="0"/>
        <v>43</v>
      </c>
      <c r="B56" s="25" t="s">
        <v>61</v>
      </c>
      <c r="C56" s="2"/>
      <c r="D56" s="7"/>
      <c r="E56" s="38">
        <f>SUM(E51:E55)</f>
        <v>81314.4</v>
      </c>
      <c r="F56" s="38"/>
      <c r="G56" s="38">
        <f>SUM(G51:G55)</f>
        <v>81314.52</v>
      </c>
      <c r="H56" s="37"/>
      <c r="I56" s="31"/>
    </row>
    <row r="57" spans="1:9" ht="25.5">
      <c r="A57" s="27">
        <f t="shared" si="0"/>
        <v>44</v>
      </c>
      <c r="B57" s="11" t="s">
        <v>43</v>
      </c>
      <c r="C57" s="11"/>
      <c r="D57" s="42"/>
      <c r="E57" s="40"/>
      <c r="F57" s="40"/>
      <c r="G57" s="40"/>
      <c r="H57" s="39"/>
      <c r="I57" s="31"/>
    </row>
    <row r="58" spans="1:9" ht="25.5">
      <c r="A58" s="27">
        <f t="shared" si="0"/>
        <v>45</v>
      </c>
      <c r="B58" s="5" t="s">
        <v>20</v>
      </c>
      <c r="C58" s="2" t="s">
        <v>54</v>
      </c>
      <c r="D58" s="7">
        <v>48</v>
      </c>
      <c r="E58" s="7">
        <v>13364.4</v>
      </c>
      <c r="F58" s="7">
        <v>48.03</v>
      </c>
      <c r="G58" s="7">
        <v>13364.35</v>
      </c>
      <c r="H58" s="39"/>
      <c r="I58" s="31"/>
    </row>
    <row r="59" spans="1:9" ht="12.75">
      <c r="A59" s="27">
        <f t="shared" si="0"/>
        <v>46</v>
      </c>
      <c r="B59" s="9" t="s">
        <v>27</v>
      </c>
      <c r="C59" s="2" t="s">
        <v>0</v>
      </c>
      <c r="D59" s="7">
        <v>6.7</v>
      </c>
      <c r="E59" s="7">
        <v>300.9</v>
      </c>
      <c r="F59" s="7">
        <v>2.5</v>
      </c>
      <c r="G59" s="7">
        <v>112.28</v>
      </c>
      <c r="H59" s="39"/>
      <c r="I59" s="31"/>
    </row>
    <row r="60" spans="1:9" ht="12.75">
      <c r="A60" s="27">
        <f t="shared" si="0"/>
        <v>47</v>
      </c>
      <c r="B60" s="6" t="s">
        <v>53</v>
      </c>
      <c r="C60" s="2" t="s">
        <v>0</v>
      </c>
      <c r="D60" s="7">
        <v>6.7</v>
      </c>
      <c r="E60" s="7">
        <v>312.6</v>
      </c>
      <c r="F60" s="7">
        <v>2.5</v>
      </c>
      <c r="G60" s="7">
        <v>116.65</v>
      </c>
      <c r="H60" s="39"/>
      <c r="I60" s="31"/>
    </row>
    <row r="61" spans="1:9" ht="25.5">
      <c r="A61" s="27">
        <f t="shared" si="0"/>
        <v>48</v>
      </c>
      <c r="B61" s="5" t="s">
        <v>21</v>
      </c>
      <c r="C61" s="2" t="s">
        <v>59</v>
      </c>
      <c r="D61" s="7">
        <v>4.5</v>
      </c>
      <c r="E61" s="7">
        <v>12244.2</v>
      </c>
      <c r="F61" s="7">
        <v>4.5</v>
      </c>
      <c r="G61" s="7">
        <v>12244.23</v>
      </c>
      <c r="H61" s="39"/>
      <c r="I61" s="31"/>
    </row>
    <row r="62" spans="1:9" ht="25.5">
      <c r="A62" s="27">
        <f t="shared" si="0"/>
        <v>49</v>
      </c>
      <c r="B62" s="6" t="s">
        <v>22</v>
      </c>
      <c r="C62" s="2" t="s">
        <v>60</v>
      </c>
      <c r="D62" s="7">
        <v>4.8</v>
      </c>
      <c r="E62" s="7">
        <v>1040.1</v>
      </c>
      <c r="F62" s="7">
        <v>4.8</v>
      </c>
      <c r="G62" s="7">
        <v>1040.06</v>
      </c>
      <c r="H62" s="39"/>
      <c r="I62" s="31"/>
    </row>
    <row r="63" spans="1:9" ht="12.75">
      <c r="A63" s="27">
        <f t="shared" si="0"/>
        <v>50</v>
      </c>
      <c r="B63" s="6" t="s">
        <v>23</v>
      </c>
      <c r="C63" s="2" t="s">
        <v>24</v>
      </c>
      <c r="D63" s="7">
        <v>2</v>
      </c>
      <c r="E63" s="7">
        <v>583.4</v>
      </c>
      <c r="F63" s="7">
        <v>0</v>
      </c>
      <c r="G63" s="7">
        <v>0</v>
      </c>
      <c r="H63" s="39"/>
      <c r="I63" s="31"/>
    </row>
    <row r="64" spans="1:9" ht="12.75">
      <c r="A64" s="27">
        <f t="shared" si="0"/>
        <v>51</v>
      </c>
      <c r="B64" s="25" t="s">
        <v>61</v>
      </c>
      <c r="C64" s="2"/>
      <c r="D64" s="7"/>
      <c r="E64" s="38">
        <f>SUM(E58:E63)</f>
        <v>27845.6</v>
      </c>
      <c r="F64" s="7"/>
      <c r="G64" s="38">
        <f>SUM(G58:G63)</f>
        <v>26877.57</v>
      </c>
      <c r="H64" s="39"/>
      <c r="I64" s="31"/>
    </row>
    <row r="65" spans="1:9" ht="27">
      <c r="A65" s="27">
        <f t="shared" si="0"/>
        <v>52</v>
      </c>
      <c r="B65" s="17" t="s">
        <v>65</v>
      </c>
      <c r="C65" s="6"/>
      <c r="D65" s="43"/>
      <c r="E65" s="43"/>
      <c r="F65" s="43"/>
      <c r="G65" s="43"/>
      <c r="H65" s="39"/>
      <c r="I65" s="31"/>
    </row>
    <row r="66" spans="1:9" ht="12.75">
      <c r="A66" s="27">
        <f t="shared" si="0"/>
        <v>53</v>
      </c>
      <c r="B66" s="12" t="s">
        <v>35</v>
      </c>
      <c r="C66" s="13" t="s">
        <v>29</v>
      </c>
      <c r="D66" s="7">
        <v>1022</v>
      </c>
      <c r="E66" s="38">
        <v>45990</v>
      </c>
      <c r="F66" s="7">
        <v>1022</v>
      </c>
      <c r="G66" s="38">
        <f>3832.5*12</f>
        <v>45990</v>
      </c>
      <c r="H66" s="39"/>
      <c r="I66" s="31"/>
    </row>
    <row r="67" spans="1:9" ht="25.5">
      <c r="A67" s="27">
        <f t="shared" si="0"/>
        <v>54</v>
      </c>
      <c r="B67" s="26" t="s">
        <v>73</v>
      </c>
      <c r="C67" s="26"/>
      <c r="D67" s="44"/>
      <c r="E67" s="44"/>
      <c r="F67" s="44"/>
      <c r="G67" s="44"/>
      <c r="H67" s="39"/>
      <c r="I67" s="31"/>
    </row>
    <row r="68" spans="1:9" ht="12.75">
      <c r="A68" s="27">
        <f t="shared" si="0"/>
        <v>55</v>
      </c>
      <c r="B68" s="14" t="s">
        <v>72</v>
      </c>
      <c r="C68" s="14"/>
      <c r="D68" s="44"/>
      <c r="E68" s="38">
        <f>E21+E26+E34+E38+E48+E56+E64+E66</f>
        <v>341985.18</v>
      </c>
      <c r="F68" s="44"/>
      <c r="G68" s="38">
        <f>G21+G26+G34+G38+G48+G56+G64+G66</f>
        <v>332405.75</v>
      </c>
      <c r="H68" s="37"/>
      <c r="I68" s="31"/>
    </row>
    <row r="69" spans="1:9" ht="25.5">
      <c r="A69" s="27">
        <f t="shared" si="0"/>
        <v>56</v>
      </c>
      <c r="B69" s="17" t="s">
        <v>62</v>
      </c>
      <c r="C69" s="17"/>
      <c r="D69" s="44"/>
      <c r="E69" s="44"/>
      <c r="F69" s="44"/>
      <c r="G69" s="44"/>
      <c r="H69" s="39"/>
      <c r="I69" s="31"/>
    </row>
    <row r="70" spans="1:9" ht="12.75">
      <c r="A70" s="27">
        <f t="shared" si="0"/>
        <v>57</v>
      </c>
      <c r="B70" s="15" t="s">
        <v>66</v>
      </c>
      <c r="C70" s="4" t="s">
        <v>19</v>
      </c>
      <c r="D70" s="33"/>
      <c r="E70" s="33"/>
      <c r="F70" s="33">
        <v>1</v>
      </c>
      <c r="G70" s="33">
        <v>324</v>
      </c>
      <c r="H70" s="33"/>
      <c r="I70" s="31"/>
    </row>
    <row r="71" spans="1:8" ht="12.75">
      <c r="A71" s="27">
        <f t="shared" si="0"/>
        <v>58</v>
      </c>
      <c r="B71" s="15" t="s">
        <v>67</v>
      </c>
      <c r="C71" s="4" t="s">
        <v>68</v>
      </c>
      <c r="D71" s="34"/>
      <c r="E71" s="34"/>
      <c r="F71" s="34">
        <v>50</v>
      </c>
      <c r="G71" s="34">
        <v>1420.5</v>
      </c>
      <c r="H71" s="34"/>
    </row>
    <row r="72" spans="1:8" ht="25.5">
      <c r="A72" s="27">
        <f t="shared" si="0"/>
        <v>59</v>
      </c>
      <c r="B72" s="15" t="s">
        <v>69</v>
      </c>
      <c r="C72" s="4" t="s">
        <v>70</v>
      </c>
      <c r="D72" s="34"/>
      <c r="E72" s="34"/>
      <c r="F72" s="34">
        <v>1.5</v>
      </c>
      <c r="G72" s="34">
        <v>2469</v>
      </c>
      <c r="H72" s="34"/>
    </row>
    <row r="73" spans="1:8" ht="15">
      <c r="A73" s="27">
        <f t="shared" si="0"/>
        <v>60</v>
      </c>
      <c r="B73" s="18" t="s">
        <v>67</v>
      </c>
      <c r="C73" s="4" t="s">
        <v>68</v>
      </c>
      <c r="D73" s="34"/>
      <c r="E73" s="34"/>
      <c r="F73" s="34">
        <v>12.3</v>
      </c>
      <c r="G73" s="34">
        <v>349.5</v>
      </c>
      <c r="H73" s="34"/>
    </row>
    <row r="74" spans="1:8" ht="12.75">
      <c r="A74" s="27">
        <f t="shared" si="0"/>
        <v>61</v>
      </c>
      <c r="B74" s="19" t="s">
        <v>74</v>
      </c>
      <c r="C74" s="4" t="s">
        <v>19</v>
      </c>
      <c r="D74" s="34"/>
      <c r="E74" s="34"/>
      <c r="F74" s="34">
        <v>2</v>
      </c>
      <c r="G74" s="34">
        <v>200</v>
      </c>
      <c r="H74" s="34"/>
    </row>
    <row r="75" spans="1:8" ht="25.5">
      <c r="A75" s="27">
        <f t="shared" si="0"/>
        <v>62</v>
      </c>
      <c r="B75" s="15" t="s">
        <v>75</v>
      </c>
      <c r="C75" s="4" t="s">
        <v>76</v>
      </c>
      <c r="D75" s="34"/>
      <c r="E75" s="34"/>
      <c r="F75" s="34">
        <v>1.8</v>
      </c>
      <c r="G75" s="34">
        <v>2275</v>
      </c>
      <c r="H75" s="34"/>
    </row>
    <row r="76" spans="1:8" ht="25.5">
      <c r="A76" s="27">
        <f t="shared" si="0"/>
        <v>63</v>
      </c>
      <c r="B76" s="15" t="s">
        <v>69</v>
      </c>
      <c r="C76" s="4" t="s">
        <v>70</v>
      </c>
      <c r="D76" s="34"/>
      <c r="E76" s="34"/>
      <c r="F76" s="34">
        <v>2.5</v>
      </c>
      <c r="G76" s="34">
        <v>2500</v>
      </c>
      <c r="H76" s="34"/>
    </row>
    <row r="77" spans="1:8" ht="12.75">
      <c r="A77" s="27">
        <f t="shared" si="0"/>
        <v>64</v>
      </c>
      <c r="B77" s="15" t="s">
        <v>77</v>
      </c>
      <c r="C77" s="4" t="s">
        <v>70</v>
      </c>
      <c r="D77" s="34"/>
      <c r="E77" s="34"/>
      <c r="F77" s="34">
        <v>1.5</v>
      </c>
      <c r="G77" s="34">
        <v>2625</v>
      </c>
      <c r="H77" s="34"/>
    </row>
    <row r="78" spans="1:8" ht="12.75">
      <c r="A78" s="27">
        <f t="shared" si="0"/>
        <v>65</v>
      </c>
      <c r="B78" s="15" t="s">
        <v>78</v>
      </c>
      <c r="C78" s="4" t="s">
        <v>68</v>
      </c>
      <c r="D78" s="34"/>
      <c r="E78" s="34"/>
      <c r="F78" s="34">
        <v>12.3</v>
      </c>
      <c r="G78" s="34">
        <v>349.5</v>
      </c>
      <c r="H78" s="34"/>
    </row>
    <row r="79" spans="1:8" ht="12.75">
      <c r="A79" s="27">
        <f t="shared" si="0"/>
        <v>66</v>
      </c>
      <c r="B79" s="6" t="s">
        <v>79</v>
      </c>
      <c r="C79" s="2" t="s">
        <v>5</v>
      </c>
      <c r="D79" s="34"/>
      <c r="E79" s="34"/>
      <c r="F79" s="34">
        <v>5</v>
      </c>
      <c r="G79" s="34">
        <v>342.1</v>
      </c>
      <c r="H79" s="34"/>
    </row>
    <row r="80" spans="1:8" ht="12.75">
      <c r="A80" s="27">
        <f>A79+1</f>
        <v>67</v>
      </c>
      <c r="B80" s="29" t="s">
        <v>78</v>
      </c>
      <c r="C80" s="32" t="s">
        <v>68</v>
      </c>
      <c r="D80" s="34"/>
      <c r="E80" s="34"/>
      <c r="F80" s="34">
        <v>50</v>
      </c>
      <c r="G80" s="34">
        <v>1420.5</v>
      </c>
      <c r="H80" s="34"/>
    </row>
    <row r="81" spans="1:8" ht="12.75">
      <c r="A81" s="27">
        <f>A80+1</f>
        <v>68</v>
      </c>
      <c r="B81" s="29" t="s">
        <v>80</v>
      </c>
      <c r="C81" s="32" t="s">
        <v>5</v>
      </c>
      <c r="D81" s="34"/>
      <c r="E81" s="34"/>
      <c r="F81" s="34">
        <v>2</v>
      </c>
      <c r="G81" s="34">
        <v>136.8</v>
      </c>
      <c r="H81" s="34"/>
    </row>
    <row r="82" spans="1:8" ht="12.75">
      <c r="A82" s="27">
        <v>69</v>
      </c>
      <c r="B82" s="29" t="s">
        <v>81</v>
      </c>
      <c r="C82" s="32" t="s">
        <v>19</v>
      </c>
      <c r="D82" s="34"/>
      <c r="E82" s="34"/>
      <c r="F82" s="34">
        <v>3</v>
      </c>
      <c r="G82" s="34">
        <v>3944.4</v>
      </c>
      <c r="H82" s="34"/>
    </row>
    <row r="83" spans="1:8" ht="12.75">
      <c r="A83" s="27">
        <v>70</v>
      </c>
      <c r="B83" s="29" t="s">
        <v>82</v>
      </c>
      <c r="C83" s="32" t="s">
        <v>19</v>
      </c>
      <c r="D83" s="34"/>
      <c r="E83" s="34"/>
      <c r="F83" s="34">
        <v>3</v>
      </c>
      <c r="G83" s="34">
        <v>2010</v>
      </c>
      <c r="H83" s="34"/>
    </row>
    <row r="84" spans="1:8" ht="12.75">
      <c r="A84" s="27">
        <v>71</v>
      </c>
      <c r="B84" s="29" t="s">
        <v>83</v>
      </c>
      <c r="C84" s="32" t="s">
        <v>19</v>
      </c>
      <c r="D84" s="34"/>
      <c r="E84" s="34"/>
      <c r="F84" s="34">
        <v>6</v>
      </c>
      <c r="G84" s="34">
        <v>253.3</v>
      </c>
      <c r="H84" s="34"/>
    </row>
    <row r="85" spans="1:8" ht="12.75">
      <c r="A85" s="27">
        <v>72</v>
      </c>
      <c r="B85" s="29" t="s">
        <v>84</v>
      </c>
      <c r="C85" s="32" t="s">
        <v>19</v>
      </c>
      <c r="D85" s="34"/>
      <c r="E85" s="34"/>
      <c r="F85" s="34">
        <v>6</v>
      </c>
      <c r="G85" s="34">
        <v>253.3</v>
      </c>
      <c r="H85" s="34"/>
    </row>
    <row r="86" spans="1:8" ht="12.75">
      <c r="A86" s="27">
        <v>73</v>
      </c>
      <c r="B86" s="29" t="s">
        <v>85</v>
      </c>
      <c r="C86" s="32" t="s">
        <v>19</v>
      </c>
      <c r="D86" s="32"/>
      <c r="E86" s="32"/>
      <c r="F86" s="34">
        <v>3</v>
      </c>
      <c r="G86" s="34">
        <v>731</v>
      </c>
      <c r="H86" s="32"/>
    </row>
    <row r="87" spans="1:8" ht="12.75">
      <c r="A87" s="27">
        <v>74</v>
      </c>
      <c r="B87" s="29" t="s">
        <v>86</v>
      </c>
      <c r="C87" s="32" t="s">
        <v>19</v>
      </c>
      <c r="D87" s="32"/>
      <c r="E87" s="32"/>
      <c r="F87" s="34">
        <v>3</v>
      </c>
      <c r="G87" s="34">
        <v>731</v>
      </c>
      <c r="H87" s="32"/>
    </row>
    <row r="88" spans="1:8" ht="12.75">
      <c r="A88" s="27">
        <v>75</v>
      </c>
      <c r="B88" s="29" t="s">
        <v>87</v>
      </c>
      <c r="C88" s="32" t="s">
        <v>19</v>
      </c>
      <c r="D88" s="32"/>
      <c r="E88" s="32"/>
      <c r="F88" s="34">
        <v>3</v>
      </c>
      <c r="G88" s="34">
        <v>731</v>
      </c>
      <c r="H88" s="32"/>
    </row>
    <row r="89" spans="1:8" ht="12.75">
      <c r="A89" s="27">
        <v>76</v>
      </c>
      <c r="B89" s="29" t="s">
        <v>88</v>
      </c>
      <c r="C89" s="32" t="s">
        <v>19</v>
      </c>
      <c r="D89" s="32"/>
      <c r="E89" s="32"/>
      <c r="F89" s="34">
        <v>3</v>
      </c>
      <c r="G89" s="34">
        <v>731</v>
      </c>
      <c r="H89" s="32"/>
    </row>
    <row r="90" spans="1:8" ht="12.75">
      <c r="A90" s="27">
        <v>77</v>
      </c>
      <c r="B90" s="6" t="s">
        <v>90</v>
      </c>
      <c r="C90" s="2" t="s">
        <v>5</v>
      </c>
      <c r="D90" s="32"/>
      <c r="E90" s="32"/>
      <c r="F90" s="3">
        <v>4</v>
      </c>
      <c r="G90" s="3">
        <v>273.7</v>
      </c>
      <c r="H90" s="32"/>
    </row>
    <row r="91" spans="1:8" ht="12.75">
      <c r="A91" s="27">
        <v>78</v>
      </c>
      <c r="B91" s="19" t="s">
        <v>89</v>
      </c>
      <c r="C91" s="4" t="s">
        <v>0</v>
      </c>
      <c r="D91" s="32"/>
      <c r="E91" s="32"/>
      <c r="F91" s="34">
        <v>0.3</v>
      </c>
      <c r="G91" s="34">
        <v>230</v>
      </c>
      <c r="H91" s="32"/>
    </row>
    <row r="92" spans="1:8" ht="12.75">
      <c r="A92" s="27">
        <v>79</v>
      </c>
      <c r="B92" s="6" t="s">
        <v>91</v>
      </c>
      <c r="C92" s="2" t="s">
        <v>5</v>
      </c>
      <c r="D92" s="32"/>
      <c r="E92" s="32"/>
      <c r="F92" s="34">
        <v>10</v>
      </c>
      <c r="G92" s="34">
        <v>684.2</v>
      </c>
      <c r="H92" s="32"/>
    </row>
    <row r="93" spans="1:8" ht="25.5">
      <c r="A93" s="27">
        <v>80</v>
      </c>
      <c r="B93" s="6" t="s">
        <v>98</v>
      </c>
      <c r="C93" s="2" t="s">
        <v>70</v>
      </c>
      <c r="D93" s="32"/>
      <c r="E93" s="32"/>
      <c r="F93" s="34">
        <v>1</v>
      </c>
      <c r="G93" s="34">
        <v>1290.7</v>
      </c>
      <c r="H93" s="32"/>
    </row>
    <row r="94" spans="1:8" ht="12.75">
      <c r="A94" s="27">
        <v>81</v>
      </c>
      <c r="B94" s="6" t="s">
        <v>92</v>
      </c>
      <c r="C94" s="2" t="s">
        <v>5</v>
      </c>
      <c r="D94" s="32"/>
      <c r="E94" s="32"/>
      <c r="F94" s="34">
        <v>4</v>
      </c>
      <c r="G94" s="34">
        <v>273.7</v>
      </c>
      <c r="H94" s="32"/>
    </row>
    <row r="95" spans="1:8" ht="12.75">
      <c r="A95" s="27">
        <v>82</v>
      </c>
      <c r="B95" s="17" t="s">
        <v>93</v>
      </c>
      <c r="C95" s="2"/>
      <c r="D95" s="32"/>
      <c r="E95" s="32"/>
      <c r="F95" s="34"/>
      <c r="G95" s="34"/>
      <c r="H95" s="32"/>
    </row>
    <row r="96" spans="1:8" ht="25.5">
      <c r="A96" s="27">
        <v>83</v>
      </c>
      <c r="B96" s="6" t="s">
        <v>94</v>
      </c>
      <c r="C96" s="2" t="s">
        <v>70</v>
      </c>
      <c r="D96" s="32"/>
      <c r="E96" s="32"/>
      <c r="F96" s="34">
        <v>0.1</v>
      </c>
      <c r="G96" s="34">
        <v>129.1</v>
      </c>
      <c r="H96" s="32"/>
    </row>
    <row r="97" spans="1:8" ht="25.5">
      <c r="A97" s="27">
        <v>84</v>
      </c>
      <c r="B97" s="20" t="s">
        <v>95</v>
      </c>
      <c r="C97" s="21" t="s">
        <v>19</v>
      </c>
      <c r="D97" s="32"/>
      <c r="E97" s="32"/>
      <c r="F97" s="34">
        <v>1</v>
      </c>
      <c r="G97" s="34">
        <v>197.5</v>
      </c>
      <c r="H97" s="32"/>
    </row>
    <row r="98" spans="1:8" ht="12.75">
      <c r="A98" s="27">
        <v>85</v>
      </c>
      <c r="B98" s="20" t="s">
        <v>96</v>
      </c>
      <c r="C98" s="21" t="s">
        <v>97</v>
      </c>
      <c r="D98" s="32"/>
      <c r="E98" s="32"/>
      <c r="F98" s="34">
        <v>0.1</v>
      </c>
      <c r="G98" s="34">
        <v>45.4</v>
      </c>
      <c r="H98" s="32"/>
    </row>
    <row r="99" spans="1:8" ht="12.75">
      <c r="A99" s="27">
        <v>86</v>
      </c>
      <c r="B99" s="6" t="s">
        <v>110</v>
      </c>
      <c r="C99" s="2" t="s">
        <v>5</v>
      </c>
      <c r="D99" s="32"/>
      <c r="E99" s="32"/>
      <c r="F99" s="34">
        <v>12</v>
      </c>
      <c r="G99" s="34">
        <v>821</v>
      </c>
      <c r="H99" s="32"/>
    </row>
    <row r="100" spans="1:8" ht="12.75">
      <c r="A100" s="27">
        <v>87</v>
      </c>
      <c r="B100" s="17" t="s">
        <v>99</v>
      </c>
      <c r="C100" s="2"/>
      <c r="D100" s="32"/>
      <c r="E100" s="32"/>
      <c r="F100" s="34"/>
      <c r="G100" s="34"/>
      <c r="H100" s="32"/>
    </row>
    <row r="101" spans="1:8" ht="12.75">
      <c r="A101" s="27">
        <v>88</v>
      </c>
      <c r="B101" s="6" t="s">
        <v>100</v>
      </c>
      <c r="C101" s="2" t="s">
        <v>19</v>
      </c>
      <c r="D101" s="32"/>
      <c r="E101" s="32"/>
      <c r="F101" s="34">
        <v>1</v>
      </c>
      <c r="G101" s="34">
        <v>945.5</v>
      </c>
      <c r="H101" s="32"/>
    </row>
    <row r="102" spans="1:8" ht="25.5">
      <c r="A102" s="27">
        <v>89</v>
      </c>
      <c r="B102" s="20" t="s">
        <v>105</v>
      </c>
      <c r="C102" s="21" t="s">
        <v>29</v>
      </c>
      <c r="D102" s="32"/>
      <c r="E102" s="32"/>
      <c r="F102" s="34">
        <v>1.4</v>
      </c>
      <c r="G102" s="34">
        <v>373.8</v>
      </c>
      <c r="H102" s="32"/>
    </row>
    <row r="103" spans="1:8" ht="12.75">
      <c r="A103" s="27">
        <v>90</v>
      </c>
      <c r="B103" s="22" t="s">
        <v>101</v>
      </c>
      <c r="C103" s="21"/>
      <c r="D103" s="32"/>
      <c r="E103" s="32"/>
      <c r="F103" s="34"/>
      <c r="G103" s="34">
        <v>0</v>
      </c>
      <c r="H103" s="32"/>
    </row>
    <row r="104" spans="1:8" ht="12.75">
      <c r="A104" s="27">
        <v>91</v>
      </c>
      <c r="B104" s="20" t="s">
        <v>102</v>
      </c>
      <c r="C104" s="21" t="s">
        <v>19</v>
      </c>
      <c r="D104" s="32"/>
      <c r="E104" s="32"/>
      <c r="F104" s="34">
        <v>1</v>
      </c>
      <c r="G104" s="34">
        <v>997.5</v>
      </c>
      <c r="H104" s="32"/>
    </row>
    <row r="105" spans="1:8" ht="12.75">
      <c r="A105" s="27">
        <v>92</v>
      </c>
      <c r="B105" s="20" t="s">
        <v>103</v>
      </c>
      <c r="C105" s="21" t="s">
        <v>104</v>
      </c>
      <c r="D105" s="32"/>
      <c r="E105" s="32"/>
      <c r="F105" s="34">
        <v>2</v>
      </c>
      <c r="G105" s="34">
        <v>130</v>
      </c>
      <c r="H105" s="32"/>
    </row>
    <row r="106" spans="1:8" ht="12.75">
      <c r="A106" s="27">
        <v>93</v>
      </c>
      <c r="B106" s="22" t="s">
        <v>106</v>
      </c>
      <c r="C106" s="21"/>
      <c r="D106" s="32"/>
      <c r="E106" s="32"/>
      <c r="F106" s="34"/>
      <c r="G106" s="34"/>
      <c r="H106" s="32"/>
    </row>
    <row r="107" spans="1:8" ht="12.75">
      <c r="A107" s="27">
        <v>94</v>
      </c>
      <c r="B107" s="20" t="s">
        <v>107</v>
      </c>
      <c r="C107" s="21" t="s">
        <v>19</v>
      </c>
      <c r="D107" s="32"/>
      <c r="E107" s="32"/>
      <c r="F107" s="34">
        <v>1</v>
      </c>
      <c r="G107" s="34">
        <v>0</v>
      </c>
      <c r="H107" s="32"/>
    </row>
    <row r="108" spans="1:8" ht="12.75">
      <c r="A108" s="27">
        <v>95</v>
      </c>
      <c r="B108" s="20" t="s">
        <v>108</v>
      </c>
      <c r="C108" s="21" t="s">
        <v>19</v>
      </c>
      <c r="D108" s="32"/>
      <c r="E108" s="32"/>
      <c r="F108" s="34">
        <v>1</v>
      </c>
      <c r="G108" s="34">
        <v>275</v>
      </c>
      <c r="H108" s="32"/>
    </row>
    <row r="109" spans="1:8" ht="12.75">
      <c r="A109" s="27">
        <v>96</v>
      </c>
      <c r="B109" s="6" t="s">
        <v>109</v>
      </c>
      <c r="C109" s="2" t="s">
        <v>5</v>
      </c>
      <c r="D109" s="32"/>
      <c r="E109" s="32"/>
      <c r="F109" s="3">
        <v>6</v>
      </c>
      <c r="G109" s="3">
        <v>410.5</v>
      </c>
      <c r="H109" s="32"/>
    </row>
    <row r="110" spans="1:8" ht="12.75">
      <c r="A110" s="27">
        <v>97</v>
      </c>
      <c r="B110" s="15" t="s">
        <v>78</v>
      </c>
      <c r="C110" s="4" t="s">
        <v>68</v>
      </c>
      <c r="D110" s="32"/>
      <c r="E110" s="32"/>
      <c r="F110" s="3">
        <v>12.3</v>
      </c>
      <c r="G110" s="3">
        <v>349.5</v>
      </c>
      <c r="H110" s="32"/>
    </row>
    <row r="111" spans="1:8" ht="12.75">
      <c r="A111" s="27">
        <v>98</v>
      </c>
      <c r="B111" s="35" t="s">
        <v>61</v>
      </c>
      <c r="C111" s="32"/>
      <c r="D111" s="32"/>
      <c r="E111" s="32"/>
      <c r="F111" s="34"/>
      <c r="G111" s="16">
        <f>SUM(G70:G110)</f>
        <v>31224</v>
      </c>
      <c r="H111" s="36"/>
    </row>
    <row r="112" spans="1:8" ht="12.75">
      <c r="A112" s="27">
        <v>99</v>
      </c>
      <c r="B112" s="35" t="s">
        <v>63</v>
      </c>
      <c r="C112" s="32"/>
      <c r="D112" s="32"/>
      <c r="E112" s="32"/>
      <c r="F112" s="34"/>
      <c r="G112" s="16">
        <f>G68+G111</f>
        <v>363629.75</v>
      </c>
      <c r="H112" s="16"/>
    </row>
  </sheetData>
  <sheetProtection/>
  <mergeCells count="11">
    <mergeCell ref="B8:G8"/>
    <mergeCell ref="C10:C12"/>
    <mergeCell ref="D10:E11"/>
    <mergeCell ref="F10:G11"/>
    <mergeCell ref="A11:A12"/>
    <mergeCell ref="H11:H12"/>
    <mergeCell ref="B2:G2"/>
    <mergeCell ref="B3:G3"/>
    <mergeCell ref="B4:G4"/>
    <mergeCell ref="B5:G5"/>
    <mergeCell ref="B7:G7"/>
  </mergeCells>
  <printOptions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Людмила</cp:lastModifiedBy>
  <cp:lastPrinted>2019-03-18T08:34:46Z</cp:lastPrinted>
  <dcterms:created xsi:type="dcterms:W3CDTF">2017-05-10T20:20:59Z</dcterms:created>
  <dcterms:modified xsi:type="dcterms:W3CDTF">2019-03-21T13:16:45Z</dcterms:modified>
  <cp:category/>
  <cp:version/>
  <cp:contentType/>
  <cp:contentStatus/>
</cp:coreProperties>
</file>